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pivotTables/pivotTable1.xml" ContentType="application/vnd.openxmlformats-officedocument.spreadsheetml.pivotTable+xml"/>
  <Override PartName="/xl/drawings/drawing10.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528"/>
  <workbookPr backupFile="1" codeName="ThisWorkbook" defaultThemeVersion="124226"/>
  <mc:AlternateContent xmlns:mc="http://schemas.openxmlformats.org/markup-compatibility/2006">
    <mc:Choice Requires="x15">
      <x15ac:absPath xmlns:x15ac="http://schemas.microsoft.com/office/spreadsheetml/2010/11/ac" url="D:\_sites internet local\a-wanadoo\excel\ExemplesDuCours\"/>
    </mc:Choice>
  </mc:AlternateContent>
  <bookViews>
    <workbookView xWindow="0" yWindow="0" windowWidth="21435" windowHeight="8580" tabRatio="874" xr2:uid="{00000000-000D-0000-FFFF-FFFF00000000}"/>
  </bookViews>
  <sheets>
    <sheet name="sommaire" sheetId="6" r:id="rId1"/>
    <sheet name="rapport" sheetId="12" r:id="rId2"/>
    <sheet name="Base de Données année N" sheetId="1" r:id="rId3"/>
    <sheet name="exercice filtres" sheetId="3" r:id="rId4"/>
    <sheet name="Suivi  Formations" sheetId="2" r:id="rId5"/>
    <sheet name="codes formation" sheetId="7" r:id="rId6"/>
    <sheet name="TCD à établir" sheetId="8" r:id="rId7"/>
    <sheet name="Base de Données année N-1" sheetId="9" r:id="rId8"/>
    <sheet name="les coulisses" sheetId="11" r:id="rId9"/>
    <sheet name="Base de Données (2)" sheetId="4" state="hidden" r:id="rId10"/>
    <sheet name="pyramide (jms)" sheetId="10" r:id="rId11"/>
  </sheets>
  <definedNames>
    <definedName name="_xlnm._FilterDatabase" localSheetId="9" hidden="1">'Base de Données (2)'!$A$1:$S$513</definedName>
    <definedName name="_xlnm._FilterDatabase" localSheetId="2" hidden="1">'Base de Données année N'!$A$1:$Y$286</definedName>
    <definedName name="_xlnm._FilterDatabase" localSheetId="7" hidden="1">'Base de Données année N-1'!$A$1:$O$284</definedName>
    <definedName name="_xlnm._FilterDatabase" localSheetId="8" hidden="1">'les coulisses'!$F$15:$O$26</definedName>
    <definedName name="_xlnm._FilterDatabase" localSheetId="4" hidden="1">'Suivi  Formations'!$A$1:$J$34</definedName>
    <definedName name="anee_precedente">sommaire!$K$18</definedName>
    <definedName name="année_courante">sommaire!$K$17</definedName>
    <definedName name="bouton">OFFSET(bouton1,0,choix_bouton)</definedName>
    <definedName name="bouton1">'les coulisses'!$A$1</definedName>
    <definedName name="choix_bouton">'les coulisses'!$A$3</definedName>
    <definedName name="choix_pays">sommaire!$K$29</definedName>
    <definedName name="coeff">sommaire!$H$29</definedName>
    <definedName name="Colonne_Q">'Base de Données année N'!$Q$1</definedName>
    <definedName name="conversion">'les coulisses'!$G$12</definedName>
    <definedName name="convertion">'les coulisses'!$G$12</definedName>
    <definedName name="CoteDivoire">'les coulisses'!$G$34</definedName>
    <definedName name="DateEnreG">sommaire!$F$6</definedName>
    <definedName name="debut_completer">'Base de Données année N'!$L$1</definedName>
    <definedName name="Debut_suivi">'Suivi  Formations'!$G$1</definedName>
    <definedName name="DernierJour">sommaire!$K$19</definedName>
    <definedName name="durée_formation">'Suivi  Formations'!$E$1</definedName>
    <definedName name="Feuille_base_de_données">'Base de Données année N'!$1:$1048576</definedName>
    <definedName name="feuille_de_route">rapport!$V$5:$V$8</definedName>
    <definedName name="France">'les coulisses'!$G$33</definedName>
    <definedName name="nom_absolu">sommaire!$E$21</definedName>
    <definedName name="original">sommaire!$E$50</definedName>
    <definedName name="road_map">rapport!$E$1</definedName>
    <definedName name="Segment_Qualification">#N/A</definedName>
    <definedName name="Segment_SITE">#N/A</definedName>
    <definedName name="TailleFichier">'exercice filtres'!$P$1</definedName>
    <definedName name="version">sommaire!$B$20</definedName>
    <definedName name="_xlnm.Print_Area" localSheetId="6">'TCD à établir'!$B$1:$E$16</definedName>
  </definedNames>
  <calcPr calcId="171027"/>
  <pivotCaches>
    <pivotCache cacheId="5" r:id="rId12"/>
  </pivotCaches>
  <fileRecoveryPr autoRecover="0"/>
  <extLst>
    <ext xmlns:x14="http://schemas.microsoft.com/office/spreadsheetml/2009/9/main" uri="{BBE1A952-AA13-448e-AADC-164F8A28A991}">
      <x14:slicerCaches>
        <x14:slicerCache r:id="rId13"/>
        <x14:slicerCache r:id="rId14"/>
      </x14:slicerCaches>
    </ext>
    <ext xmlns:x14="http://schemas.microsoft.com/office/spreadsheetml/2009/9/main" uri="{79F54976-1DA5-4618-B147-4CDE4B953A38}">
      <x14:workbookPr/>
    </ext>
  </extLst>
</workbook>
</file>

<file path=xl/calcChain.xml><?xml version="1.0" encoding="utf-8"?>
<calcChain xmlns="http://schemas.openxmlformats.org/spreadsheetml/2006/main">
  <c r="B36" i="12" l="1"/>
  <c r="B33" i="12"/>
  <c r="B35" i="12" s="1"/>
  <c r="B32" i="12"/>
  <c r="B34" i="12" s="1"/>
  <c r="BH3" i="1"/>
  <c r="BH4" i="1"/>
  <c r="BH5"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11" i="1"/>
  <c r="BH212" i="1"/>
  <c r="BH213" i="1"/>
  <c r="BH214" i="1"/>
  <c r="BH215" i="1"/>
  <c r="BH216" i="1"/>
  <c r="BH217" i="1"/>
  <c r="BH218" i="1"/>
  <c r="BH219" i="1"/>
  <c r="BH220" i="1"/>
  <c r="BH221" i="1"/>
  <c r="BH222" i="1"/>
  <c r="BH223" i="1"/>
  <c r="BH224" i="1"/>
  <c r="BH225" i="1"/>
  <c r="BH226" i="1"/>
  <c r="BH227" i="1"/>
  <c r="BH228" i="1"/>
  <c r="BH229" i="1"/>
  <c r="BH230" i="1"/>
  <c r="BH231" i="1"/>
  <c r="BH232" i="1"/>
  <c r="BH233" i="1"/>
  <c r="BH234" i="1"/>
  <c r="BH235" i="1"/>
  <c r="BH236" i="1"/>
  <c r="BH237" i="1"/>
  <c r="BH238" i="1"/>
  <c r="BH239" i="1"/>
  <c r="BH240" i="1"/>
  <c r="BH241" i="1"/>
  <c r="BH242" i="1"/>
  <c r="BH243" i="1"/>
  <c r="BH244" i="1"/>
  <c r="BH245" i="1"/>
  <c r="BH246" i="1"/>
  <c r="BH247" i="1"/>
  <c r="BH248" i="1"/>
  <c r="BH249" i="1"/>
  <c r="BH250" i="1"/>
  <c r="BH251" i="1"/>
  <c r="BH252" i="1"/>
  <c r="BH253" i="1"/>
  <c r="BH254" i="1"/>
  <c r="BH255" i="1"/>
  <c r="BH256" i="1"/>
  <c r="BH257" i="1"/>
  <c r="BH258" i="1"/>
  <c r="BH259" i="1"/>
  <c r="BH260" i="1"/>
  <c r="BH261" i="1"/>
  <c r="BH262" i="1"/>
  <c r="BH263" i="1"/>
  <c r="BH264" i="1"/>
  <c r="BH265" i="1"/>
  <c r="BH266" i="1"/>
  <c r="BH267" i="1"/>
  <c r="BH268" i="1"/>
  <c r="BH269" i="1"/>
  <c r="BH270" i="1"/>
  <c r="BH271" i="1"/>
  <c r="BH272" i="1"/>
  <c r="BH273" i="1"/>
  <c r="BH274" i="1"/>
  <c r="BH275" i="1"/>
  <c r="BH276" i="1"/>
  <c r="BH277" i="1"/>
  <c r="BH278" i="1"/>
  <c r="BH279" i="1"/>
  <c r="BH280" i="1"/>
  <c r="BH281" i="1"/>
  <c r="BH282" i="1"/>
  <c r="BH283" i="1"/>
  <c r="BH284" i="1"/>
  <c r="BH285" i="1"/>
  <c r="BH286" i="1"/>
  <c r="BH2" i="1"/>
  <c r="BB261" i="1"/>
  <c r="B30" i="12"/>
  <c r="B19" i="12"/>
  <c r="B20" i="12" s="1"/>
  <c r="G1" i="2"/>
  <c r="B21" i="12" l="1"/>
  <c r="B5" i="12"/>
  <c r="B23" i="12" l="1"/>
  <c r="B24" i="12"/>
  <c r="B22" i="12"/>
  <c r="B7" i="12"/>
  <c r="B6" i="12"/>
  <c r="B8" i="12" s="1"/>
  <c r="G12" i="11"/>
  <c r="B25" i="12" l="1"/>
  <c r="B26" i="12"/>
  <c r="B10" i="12"/>
  <c r="A3" i="11"/>
  <c r="G30" i="11"/>
  <c r="K16" i="11"/>
  <c r="N16" i="11" s="1"/>
  <c r="L16" i="11"/>
  <c r="O16" i="11" s="1"/>
  <c r="K17" i="11"/>
  <c r="L17" i="11"/>
  <c r="K18" i="11"/>
  <c r="N18" i="11" s="1"/>
  <c r="L18" i="11"/>
  <c r="O18" i="11" s="1"/>
  <c r="K19" i="11"/>
  <c r="L19" i="11"/>
  <c r="O19" i="11" s="1"/>
  <c r="K20" i="11"/>
  <c r="N20" i="11" s="1"/>
  <c r="L20" i="11"/>
  <c r="O20" i="11" s="1"/>
  <c r="K21" i="11"/>
  <c r="L21" i="11"/>
  <c r="O21" i="11" s="1"/>
  <c r="K22" i="11"/>
  <c r="N22" i="11" s="1"/>
  <c r="L22" i="11"/>
  <c r="O22" i="11" s="1"/>
  <c r="K23" i="11"/>
  <c r="L23" i="11"/>
  <c r="O23" i="11" s="1"/>
  <c r="K24" i="11"/>
  <c r="N24" i="11" s="1"/>
  <c r="L24" i="11"/>
  <c r="O24" i="11" s="1"/>
  <c r="K25" i="11"/>
  <c r="L25" i="11"/>
  <c r="O25" i="11" s="1"/>
  <c r="K26" i="11"/>
  <c r="N26" i="11" s="1"/>
  <c r="L26" i="11"/>
  <c r="O26" i="11" s="1"/>
  <c r="E29" i="9"/>
  <c r="C249" i="9"/>
  <c r="B249" i="9"/>
  <c r="C29" i="9"/>
  <c r="B29" i="9"/>
  <c r="E209" i="9"/>
  <c r="E249" i="9"/>
  <c r="B11" i="12" l="1"/>
  <c r="B14" i="12" s="1"/>
  <c r="B13" i="12"/>
  <c r="N19" i="11"/>
  <c r="O17" i="11"/>
  <c r="N17" i="11"/>
  <c r="N23" i="11"/>
  <c r="N21" i="11"/>
  <c r="N25" i="11"/>
  <c r="B15" i="12" l="1"/>
  <c r="B16" i="12"/>
  <c r="B18" i="12"/>
  <c r="H29" i="6"/>
  <c r="B28" i="12" l="1"/>
  <c r="E16" i="8"/>
  <c r="G34" i="11"/>
  <c r="G33" i="11"/>
  <c r="H3" i="9"/>
  <c r="H11" i="9"/>
  <c r="H19" i="9"/>
  <c r="H27" i="9"/>
  <c r="H35" i="9"/>
  <c r="H43" i="9"/>
  <c r="H51" i="9"/>
  <c r="H59" i="9"/>
  <c r="H67" i="9"/>
  <c r="H75" i="9"/>
  <c r="H83" i="9"/>
  <c r="H91" i="9"/>
  <c r="H99" i="9"/>
  <c r="H107" i="9"/>
  <c r="H115" i="9"/>
  <c r="H123" i="9"/>
  <c r="H171" i="9"/>
  <c r="H211" i="9"/>
  <c r="H259" i="9"/>
  <c r="H4" i="9"/>
  <c r="H12" i="9"/>
  <c r="H20" i="9"/>
  <c r="H28" i="9"/>
  <c r="H36" i="9"/>
  <c r="H44" i="9"/>
  <c r="H52" i="9"/>
  <c r="H60" i="9"/>
  <c r="H68" i="9"/>
  <c r="H76" i="9"/>
  <c r="H84" i="9"/>
  <c r="H92" i="9"/>
  <c r="H100" i="9"/>
  <c r="H108" i="9"/>
  <c r="H116" i="9"/>
  <c r="H124" i="9"/>
  <c r="H132" i="9"/>
  <c r="H140" i="9"/>
  <c r="H148" i="9"/>
  <c r="H156" i="9"/>
  <c r="H164" i="9"/>
  <c r="H172" i="9"/>
  <c r="H180" i="9"/>
  <c r="H188" i="9"/>
  <c r="H196" i="9"/>
  <c r="H204" i="9"/>
  <c r="H212" i="9"/>
  <c r="H220" i="9"/>
  <c r="H228" i="9"/>
  <c r="H236" i="9"/>
  <c r="H244" i="9"/>
  <c r="H252" i="9"/>
  <c r="H260" i="9"/>
  <c r="H268" i="9"/>
  <c r="H276" i="9"/>
  <c r="H284" i="9"/>
  <c r="H221" i="9"/>
  <c r="H229" i="9"/>
  <c r="H237" i="9"/>
  <c r="H245" i="9"/>
  <c r="H261" i="9"/>
  <c r="H269" i="9"/>
  <c r="H2" i="9"/>
  <c r="H182" i="9"/>
  <c r="H206" i="9"/>
  <c r="H230" i="9"/>
  <c r="H270" i="9"/>
  <c r="H15" i="9"/>
  <c r="H55" i="9"/>
  <c r="H79" i="9"/>
  <c r="H103" i="9"/>
  <c r="H135" i="9"/>
  <c r="H167" i="9"/>
  <c r="H191" i="9"/>
  <c r="H231" i="9"/>
  <c r="H263" i="9"/>
  <c r="H98" i="9"/>
  <c r="H162" i="9"/>
  <c r="H210" i="9"/>
  <c r="H274" i="9"/>
  <c r="H163" i="9"/>
  <c r="H227" i="9"/>
  <c r="H5" i="9"/>
  <c r="H13" i="9"/>
  <c r="H21" i="9"/>
  <c r="H29" i="9"/>
  <c r="H37" i="9"/>
  <c r="H45" i="9"/>
  <c r="H53" i="9"/>
  <c r="H61" i="9"/>
  <c r="H69" i="9"/>
  <c r="H77" i="9"/>
  <c r="H85" i="9"/>
  <c r="H93" i="9"/>
  <c r="H101" i="9"/>
  <c r="H109" i="9"/>
  <c r="H117" i="9"/>
  <c r="H125" i="9"/>
  <c r="H133" i="9"/>
  <c r="H141" i="9"/>
  <c r="H149" i="9"/>
  <c r="H157" i="9"/>
  <c r="H165" i="9"/>
  <c r="H173" i="9"/>
  <c r="H181" i="9"/>
  <c r="H189" i="9"/>
  <c r="H197" i="9"/>
  <c r="H205" i="9"/>
  <c r="H213" i="9"/>
  <c r="H253" i="9"/>
  <c r="H277" i="9"/>
  <c r="H174" i="9"/>
  <c r="H214" i="9"/>
  <c r="H238" i="9"/>
  <c r="H262" i="9"/>
  <c r="H7" i="9"/>
  <c r="H47" i="9"/>
  <c r="H71" i="9"/>
  <c r="H95" i="9"/>
  <c r="H119" i="9"/>
  <c r="H143" i="9"/>
  <c r="H183" i="9"/>
  <c r="H207" i="9"/>
  <c r="H239" i="9"/>
  <c r="H271" i="9"/>
  <c r="H90" i="9"/>
  <c r="H146" i="9"/>
  <c r="H202" i="9"/>
  <c r="H250" i="9"/>
  <c r="H155" i="9"/>
  <c r="H219" i="9"/>
  <c r="H6" i="9"/>
  <c r="H14" i="9"/>
  <c r="H22" i="9"/>
  <c r="H30" i="9"/>
  <c r="H38" i="9"/>
  <c r="H46" i="9"/>
  <c r="H54" i="9"/>
  <c r="H62" i="9"/>
  <c r="H70" i="9"/>
  <c r="H78" i="9"/>
  <c r="H86" i="9"/>
  <c r="H94" i="9"/>
  <c r="H102" i="9"/>
  <c r="H110" i="9"/>
  <c r="H118" i="9"/>
  <c r="H126" i="9"/>
  <c r="H134" i="9"/>
  <c r="H142" i="9"/>
  <c r="H150" i="9"/>
  <c r="H158" i="9"/>
  <c r="H166" i="9"/>
  <c r="H190" i="9"/>
  <c r="H198" i="9"/>
  <c r="H222" i="9"/>
  <c r="H246" i="9"/>
  <c r="H254" i="9"/>
  <c r="H278" i="9"/>
  <c r="H23" i="9"/>
  <c r="H39" i="9"/>
  <c r="H63" i="9"/>
  <c r="H87" i="9"/>
  <c r="H111" i="9"/>
  <c r="H127" i="9"/>
  <c r="H151" i="9"/>
  <c r="H175" i="9"/>
  <c r="H199" i="9"/>
  <c r="H223" i="9"/>
  <c r="H247" i="9"/>
  <c r="H279" i="9"/>
  <c r="H82" i="9"/>
  <c r="H138" i="9"/>
  <c r="H194" i="9"/>
  <c r="H242" i="9"/>
  <c r="H131" i="9"/>
  <c r="H203" i="9"/>
  <c r="H267" i="9"/>
  <c r="H31" i="9"/>
  <c r="H159" i="9"/>
  <c r="H215" i="9"/>
  <c r="H255" i="9"/>
  <c r="H106" i="9"/>
  <c r="H170" i="9"/>
  <c r="H234" i="9"/>
  <c r="H282" i="9"/>
  <c r="H179" i="9"/>
  <c r="H235" i="9"/>
  <c r="H8" i="9"/>
  <c r="H16" i="9"/>
  <c r="H24" i="9"/>
  <c r="H32" i="9"/>
  <c r="H40" i="9"/>
  <c r="H48" i="9"/>
  <c r="H56" i="9"/>
  <c r="H64" i="9"/>
  <c r="H72" i="9"/>
  <c r="H80" i="9"/>
  <c r="H88" i="9"/>
  <c r="H96" i="9"/>
  <c r="H104" i="9"/>
  <c r="H112" i="9"/>
  <c r="H120" i="9"/>
  <c r="H128" i="9"/>
  <c r="H136" i="9"/>
  <c r="H144" i="9"/>
  <c r="H152" i="9"/>
  <c r="H160" i="9"/>
  <c r="H168" i="9"/>
  <c r="H176" i="9"/>
  <c r="H184" i="9"/>
  <c r="H192" i="9"/>
  <c r="H200" i="9"/>
  <c r="H208" i="9"/>
  <c r="H216" i="9"/>
  <c r="H224" i="9"/>
  <c r="H232" i="9"/>
  <c r="H240" i="9"/>
  <c r="H248" i="9"/>
  <c r="H256" i="9"/>
  <c r="H264" i="9"/>
  <c r="H272" i="9"/>
  <c r="H280" i="9"/>
  <c r="H9" i="9"/>
  <c r="H17" i="9"/>
  <c r="H25" i="9"/>
  <c r="H33" i="9"/>
  <c r="H41" i="9"/>
  <c r="H49" i="9"/>
  <c r="H57" i="9"/>
  <c r="H65" i="9"/>
  <c r="H73" i="9"/>
  <c r="H81" i="9"/>
  <c r="H89" i="9"/>
  <c r="H97" i="9"/>
  <c r="H105" i="9"/>
  <c r="H113" i="9"/>
  <c r="H121" i="9"/>
  <c r="H129" i="9"/>
  <c r="H137" i="9"/>
  <c r="H145" i="9"/>
  <c r="H153" i="9"/>
  <c r="H161" i="9"/>
  <c r="H169" i="9"/>
  <c r="H177" i="9"/>
  <c r="H185" i="9"/>
  <c r="H193" i="9"/>
  <c r="H201" i="9"/>
  <c r="H209" i="9"/>
  <c r="H217" i="9"/>
  <c r="H225" i="9"/>
  <c r="H233" i="9"/>
  <c r="H241" i="9"/>
  <c r="H249" i="9"/>
  <c r="H257" i="9"/>
  <c r="H265" i="9"/>
  <c r="H273" i="9"/>
  <c r="H281" i="9"/>
  <c r="H10" i="9"/>
  <c r="H26" i="9"/>
  <c r="H34" i="9"/>
  <c r="H42" i="9"/>
  <c r="H50" i="9"/>
  <c r="H58" i="9"/>
  <c r="H74" i="9"/>
  <c r="H122" i="9"/>
  <c r="H154" i="9"/>
  <c r="H186" i="9"/>
  <c r="H226" i="9"/>
  <c r="H266" i="9"/>
  <c r="H139" i="9"/>
  <c r="H187" i="9"/>
  <c r="H243" i="9"/>
  <c r="H18" i="9"/>
  <c r="H66" i="9"/>
  <c r="H114" i="9"/>
  <c r="H130" i="9"/>
  <c r="H178" i="9"/>
  <c r="H218" i="9"/>
  <c r="H258" i="9"/>
  <c r="H147" i="9"/>
  <c r="H195" i="9"/>
  <c r="H251" i="9"/>
  <c r="H275" i="9"/>
  <c r="H283" i="9"/>
  <c r="E12" i="8"/>
  <c r="E7" i="7"/>
  <c r="E5" i="7"/>
  <c r="E3" i="7"/>
  <c r="E6" i="7"/>
  <c r="E11" i="7"/>
  <c r="E12" i="7"/>
  <c r="E10" i="7"/>
  <c r="E4" i="7"/>
  <c r="E9" i="7"/>
  <c r="E8" i="7"/>
  <c r="B9" i="3"/>
  <c r="B8" i="3"/>
  <c r="B7" i="3"/>
  <c r="I29" i="6"/>
  <c r="E262" i="9"/>
  <c r="B29" i="12" l="1"/>
  <c r="E7" i="3"/>
  <c r="E10" i="3"/>
  <c r="I2" i="7"/>
  <c r="B10" i="3"/>
  <c r="E2" i="7"/>
  <c r="H4" i="1"/>
  <c r="H12" i="1"/>
  <c r="H20" i="1"/>
  <c r="H20" i="4" s="1"/>
  <c r="H28" i="1"/>
  <c r="H28" i="4" s="1"/>
  <c r="H36" i="1"/>
  <c r="H36" i="4" s="1"/>
  <c r="H44" i="1"/>
  <c r="H52" i="1"/>
  <c r="H60" i="1"/>
  <c r="H68" i="1"/>
  <c r="H68" i="4" s="1"/>
  <c r="H76" i="1"/>
  <c r="H84" i="1"/>
  <c r="H84" i="4" s="1"/>
  <c r="H92" i="1"/>
  <c r="H92" i="4" s="1"/>
  <c r="H100" i="1"/>
  <c r="H108" i="1"/>
  <c r="H116" i="1"/>
  <c r="H124" i="1"/>
  <c r="H132" i="1"/>
  <c r="H140" i="1"/>
  <c r="H148" i="1"/>
  <c r="H148" i="4" s="1"/>
  <c r="H156" i="1"/>
  <c r="H156" i="4" s="1"/>
  <c r="H164" i="1"/>
  <c r="H164" i="4" s="1"/>
  <c r="H172" i="1"/>
  <c r="H180" i="1"/>
  <c r="H188" i="1"/>
  <c r="H196" i="1"/>
  <c r="H204" i="1"/>
  <c r="H212" i="1"/>
  <c r="H212" i="4" s="1"/>
  <c r="H220" i="1"/>
  <c r="H220" i="4" s="1"/>
  <c r="H228" i="1"/>
  <c r="H228" i="4" s="1"/>
  <c r="H236" i="1"/>
  <c r="H244" i="1"/>
  <c r="H252" i="1"/>
  <c r="H260" i="1"/>
  <c r="H268" i="1"/>
  <c r="H276" i="1"/>
  <c r="H276" i="4" s="1"/>
  <c r="H284" i="1"/>
  <c r="H284" i="4" s="1"/>
  <c r="E7" i="1"/>
  <c r="E7" i="9" s="1"/>
  <c r="E15" i="1"/>
  <c r="E15" i="9" s="1"/>
  <c r="E23" i="1"/>
  <c r="E31" i="1"/>
  <c r="E31" i="9" s="1"/>
  <c r="E39" i="1"/>
  <c r="E39" i="4" s="1"/>
  <c r="E47" i="1"/>
  <c r="E47" i="9" s="1"/>
  <c r="E55" i="1"/>
  <c r="E55" i="9" s="1"/>
  <c r="E63" i="1"/>
  <c r="E63" i="4" s="1"/>
  <c r="E71" i="1"/>
  <c r="E71" i="4" s="1"/>
  <c r="E79" i="1"/>
  <c r="E78" i="9" s="1"/>
  <c r="E87" i="1"/>
  <c r="E95" i="1"/>
  <c r="E93" i="9" s="1"/>
  <c r="E103" i="1"/>
  <c r="E101" i="9" s="1"/>
  <c r="E111" i="1"/>
  <c r="E109" i="9" s="1"/>
  <c r="E119" i="1"/>
  <c r="E117" i="9" s="1"/>
  <c r="E127" i="1"/>
  <c r="E125" i="9" s="1"/>
  <c r="E135" i="1"/>
  <c r="E135" i="4" s="1"/>
  <c r="E143" i="1"/>
  <c r="E151" i="1"/>
  <c r="E149" i="9" s="1"/>
  <c r="E159" i="1"/>
  <c r="E157" i="9" s="1"/>
  <c r="E167" i="1"/>
  <c r="E165" i="9" s="1"/>
  <c r="E175" i="1"/>
  <c r="E173" i="9" s="1"/>
  <c r="E183" i="1"/>
  <c r="E181" i="9" s="1"/>
  <c r="E191" i="1"/>
  <c r="E189" i="9" s="1"/>
  <c r="E199" i="1"/>
  <c r="E197" i="9" s="1"/>
  <c r="E207" i="1"/>
  <c r="E215" i="1"/>
  <c r="E213" i="9" s="1"/>
  <c r="E223" i="1"/>
  <c r="E221" i="9" s="1"/>
  <c r="E231" i="1"/>
  <c r="E229" i="9" s="1"/>
  <c r="E239" i="1"/>
  <c r="E237" i="9" s="1"/>
  <c r="E247" i="1"/>
  <c r="E245" i="9" s="1"/>
  <c r="E255" i="1"/>
  <c r="E252" i="9" s="1"/>
  <c r="E263" i="1"/>
  <c r="E263" i="4" s="1"/>
  <c r="E271" i="1"/>
  <c r="E279" i="1"/>
  <c r="E277" i="9" s="1"/>
  <c r="E2" i="1"/>
  <c r="E2" i="9" s="1"/>
  <c r="C10" i="1"/>
  <c r="C18" i="1"/>
  <c r="C26" i="1"/>
  <c r="C34" i="1"/>
  <c r="C42" i="1"/>
  <c r="C50" i="1"/>
  <c r="C58" i="1"/>
  <c r="C66" i="1"/>
  <c r="H5" i="1"/>
  <c r="H13" i="1"/>
  <c r="H21" i="1"/>
  <c r="H21" i="4" s="1"/>
  <c r="H29" i="1"/>
  <c r="H29" i="4" s="1"/>
  <c r="H37" i="1"/>
  <c r="H37" i="4" s="1"/>
  <c r="H45" i="1"/>
  <c r="H53" i="1"/>
  <c r="H61" i="1"/>
  <c r="H69" i="1"/>
  <c r="H77" i="1"/>
  <c r="H85" i="1"/>
  <c r="H85" i="4" s="1"/>
  <c r="H93" i="1"/>
  <c r="H93" i="4" s="1"/>
  <c r="H101" i="1"/>
  <c r="H109" i="1"/>
  <c r="H117" i="1"/>
  <c r="H125" i="1"/>
  <c r="H133" i="1"/>
  <c r="H141" i="1"/>
  <c r="H149" i="1"/>
  <c r="H149" i="4" s="1"/>
  <c r="H157" i="1"/>
  <c r="H157" i="4" s="1"/>
  <c r="H165" i="1"/>
  <c r="H165" i="4" s="1"/>
  <c r="H173" i="1"/>
  <c r="H181" i="1"/>
  <c r="H189" i="1"/>
  <c r="H197" i="1"/>
  <c r="H197" i="4" s="1"/>
  <c r="H205" i="1"/>
  <c r="H205" i="4" s="1"/>
  <c r="H213" i="1"/>
  <c r="H213" i="4" s="1"/>
  <c r="H221" i="1"/>
  <c r="H221" i="4" s="1"/>
  <c r="H229" i="1"/>
  <c r="H237" i="1"/>
  <c r="H245" i="1"/>
  <c r="H253" i="1"/>
  <c r="H261" i="1"/>
  <c r="H261" i="4" s="1"/>
  <c r="H269" i="1"/>
  <c r="H277" i="1"/>
  <c r="H277" i="4" s="1"/>
  <c r="H285" i="1"/>
  <c r="H285" i="4" s="1"/>
  <c r="E8" i="1"/>
  <c r="E8" i="9" s="1"/>
  <c r="E16" i="1"/>
  <c r="E16" i="9" s="1"/>
  <c r="E24" i="1"/>
  <c r="E24" i="9" s="1"/>
  <c r="E32" i="1"/>
  <c r="E32" i="9" s="1"/>
  <c r="E40" i="1"/>
  <c r="E40" i="9" s="1"/>
  <c r="E48" i="1"/>
  <c r="E48" i="9" s="1"/>
  <c r="E56" i="1"/>
  <c r="E56" i="9" s="1"/>
  <c r="E64" i="1"/>
  <c r="E63" i="9" s="1"/>
  <c r="E72" i="1"/>
  <c r="E71" i="9" s="1"/>
  <c r="E80" i="1"/>
  <c r="E88" i="1"/>
  <c r="E87" i="9" s="1"/>
  <c r="E96" i="1"/>
  <c r="E94" i="9" s="1"/>
  <c r="E104" i="1"/>
  <c r="E102" i="9" s="1"/>
  <c r="E112" i="1"/>
  <c r="E110" i="9" s="1"/>
  <c r="E120" i="1"/>
  <c r="E118" i="9" s="1"/>
  <c r="E128" i="1"/>
  <c r="E128" i="4" s="1"/>
  <c r="E136" i="1"/>
  <c r="E134" i="9" s="1"/>
  <c r="E144" i="1"/>
  <c r="E142" i="9" s="1"/>
  <c r="E152" i="1"/>
  <c r="E150" i="9" s="1"/>
  <c r="E160" i="1"/>
  <c r="E168" i="1"/>
  <c r="E168" i="4" s="1"/>
  <c r="E176" i="1"/>
  <c r="E174" i="9" s="1"/>
  <c r="E184" i="1"/>
  <c r="E182" i="9" s="1"/>
  <c r="E192" i="1"/>
  <c r="E190" i="9" s="1"/>
  <c r="E200" i="1"/>
  <c r="E198" i="9" s="1"/>
  <c r="E208" i="1"/>
  <c r="E216" i="1"/>
  <c r="E214" i="9" s="1"/>
  <c r="E224" i="1"/>
  <c r="E232" i="1"/>
  <c r="E230" i="9" s="1"/>
  <c r="E240" i="1"/>
  <c r="E238" i="9" s="1"/>
  <c r="E248" i="1"/>
  <c r="E261" i="9" s="1"/>
  <c r="E256" i="1"/>
  <c r="E256" i="4" s="1"/>
  <c r="E264" i="1"/>
  <c r="E264" i="4" s="1"/>
  <c r="E272" i="1"/>
  <c r="E280" i="1"/>
  <c r="E278" i="9" s="1"/>
  <c r="C3" i="1"/>
  <c r="C11" i="1"/>
  <c r="C19" i="1"/>
  <c r="C27" i="1"/>
  <c r="C35" i="1"/>
  <c r="C43" i="1"/>
  <c r="C51" i="1"/>
  <c r="H6" i="1"/>
  <c r="H14" i="1"/>
  <c r="H22" i="1"/>
  <c r="H22" i="4" s="1"/>
  <c r="H30" i="1"/>
  <c r="H30" i="4" s="1"/>
  <c r="H38" i="1"/>
  <c r="H38" i="4" s="1"/>
  <c r="H46" i="1"/>
  <c r="H46" i="4" s="1"/>
  <c r="H54" i="1"/>
  <c r="H54" i="4" s="1"/>
  <c r="H62" i="1"/>
  <c r="H70" i="1"/>
  <c r="H78" i="1"/>
  <c r="H86" i="1"/>
  <c r="H94" i="1"/>
  <c r="H94" i="4" s="1"/>
  <c r="H102" i="1"/>
  <c r="H102" i="4" s="1"/>
  <c r="H110" i="1"/>
  <c r="H110" i="4" s="1"/>
  <c r="H118" i="1"/>
  <c r="H118" i="4" s="1"/>
  <c r="H126" i="1"/>
  <c r="H134" i="1"/>
  <c r="H142" i="1"/>
  <c r="H150" i="1"/>
  <c r="H158" i="1"/>
  <c r="H166" i="1"/>
  <c r="H166" i="4" s="1"/>
  <c r="H174" i="1"/>
  <c r="H174" i="4" s="1"/>
  <c r="H182" i="1"/>
  <c r="H182" i="4" s="1"/>
  <c r="H190" i="1"/>
  <c r="H198" i="1"/>
  <c r="H206" i="1"/>
  <c r="H214" i="1"/>
  <c r="H222" i="1"/>
  <c r="H222" i="4" s="1"/>
  <c r="H230" i="1"/>
  <c r="H230" i="4" s="1"/>
  <c r="H238" i="1"/>
  <c r="H238" i="4" s="1"/>
  <c r="H246" i="1"/>
  <c r="H246" i="4" s="1"/>
  <c r="H254" i="1"/>
  <c r="H262" i="1"/>
  <c r="H270" i="1"/>
  <c r="H278" i="1"/>
  <c r="H278" i="4" s="1"/>
  <c r="H286" i="1"/>
  <c r="H286" i="4" s="1"/>
  <c r="E9" i="1"/>
  <c r="E9" i="9" s="1"/>
  <c r="E17" i="1"/>
  <c r="E17" i="9" s="1"/>
  <c r="E25" i="1"/>
  <c r="E25" i="9" s="1"/>
  <c r="E33" i="1"/>
  <c r="E33" i="9" s="1"/>
  <c r="E41" i="1"/>
  <c r="E41" i="9" s="1"/>
  <c r="E49" i="1"/>
  <c r="E57" i="1"/>
  <c r="E57" i="9" s="1"/>
  <c r="E65" i="1"/>
  <c r="E64" i="9" s="1"/>
  <c r="E73" i="1"/>
  <c r="E72" i="9" s="1"/>
  <c r="E81" i="1"/>
  <c r="E81" i="4" s="1"/>
  <c r="E89" i="1"/>
  <c r="E88" i="9" s="1"/>
  <c r="E97" i="1"/>
  <c r="E95" i="9" s="1"/>
  <c r="E105" i="1"/>
  <c r="E103" i="9" s="1"/>
  <c r="E113" i="1"/>
  <c r="E111" i="9" s="1"/>
  <c r="E121" i="1"/>
  <c r="E119" i="9" s="1"/>
  <c r="E129" i="1"/>
  <c r="E127" i="9" s="1"/>
  <c r="E137" i="1"/>
  <c r="E135" i="9" s="1"/>
  <c r="E145" i="1"/>
  <c r="E143" i="9" s="1"/>
  <c r="E153" i="1"/>
  <c r="E151" i="9" s="1"/>
  <c r="E161" i="1"/>
  <c r="E169" i="1"/>
  <c r="E167" i="9" s="1"/>
  <c r="E177" i="1"/>
  <c r="E185" i="1"/>
  <c r="E183" i="9" s="1"/>
  <c r="E193" i="1"/>
  <c r="E191" i="9" s="1"/>
  <c r="E201" i="1"/>
  <c r="E199" i="9" s="1"/>
  <c r="E209" i="1"/>
  <c r="E207" i="9" s="1"/>
  <c r="E217" i="1"/>
  <c r="E215" i="9" s="1"/>
  <c r="E225" i="1"/>
  <c r="E233" i="1"/>
  <c r="E231" i="9" s="1"/>
  <c r="E241" i="1"/>
  <c r="E249" i="1"/>
  <c r="E249" i="4" s="1"/>
  <c r="E257" i="1"/>
  <c r="E254" i="9" s="1"/>
  <c r="E265" i="1"/>
  <c r="E265" i="4" s="1"/>
  <c r="E273" i="1"/>
  <c r="E271" i="9" s="1"/>
  <c r="E281" i="1"/>
  <c r="E281" i="4" s="1"/>
  <c r="C4" i="1"/>
  <c r="C12" i="1"/>
  <c r="C20" i="1"/>
  <c r="C28" i="1"/>
  <c r="C36" i="1"/>
  <c r="C44" i="1"/>
  <c r="C52" i="1"/>
  <c r="H8" i="1"/>
  <c r="H8" i="4" s="1"/>
  <c r="H16" i="1"/>
  <c r="H24" i="1"/>
  <c r="H32" i="1"/>
  <c r="H40" i="1"/>
  <c r="H48" i="1"/>
  <c r="H56" i="1"/>
  <c r="H56" i="4" s="1"/>
  <c r="H64" i="1"/>
  <c r="H64" i="4" s="1"/>
  <c r="H72" i="1"/>
  <c r="H72" i="4" s="1"/>
  <c r="H80" i="1"/>
  <c r="H88" i="1"/>
  <c r="H96" i="1"/>
  <c r="H104" i="1"/>
  <c r="H104" i="4" s="1"/>
  <c r="H112" i="1"/>
  <c r="H112" i="4" s="1"/>
  <c r="H120" i="1"/>
  <c r="H120" i="4" s="1"/>
  <c r="H128" i="1"/>
  <c r="H128" i="4" s="1"/>
  <c r="H136" i="1"/>
  <c r="H136" i="4" s="1"/>
  <c r="H144" i="1"/>
  <c r="H152" i="1"/>
  <c r="H160" i="1"/>
  <c r="H168" i="1"/>
  <c r="H176" i="1"/>
  <c r="H184" i="1"/>
  <c r="H184" i="4" s="1"/>
  <c r="H192" i="1"/>
  <c r="H192" i="4" s="1"/>
  <c r="H200" i="1"/>
  <c r="H200" i="4" s="1"/>
  <c r="H208" i="1"/>
  <c r="H216" i="1"/>
  <c r="H224" i="1"/>
  <c r="H232" i="1"/>
  <c r="H232" i="4" s="1"/>
  <c r="H240" i="1"/>
  <c r="H240" i="4" s="1"/>
  <c r="H248" i="1"/>
  <c r="H248" i="4" s="1"/>
  <c r="H256" i="1"/>
  <c r="H256" i="4" s="1"/>
  <c r="H264" i="1"/>
  <c r="H264" i="4" s="1"/>
  <c r="H272" i="1"/>
  <c r="H280" i="1"/>
  <c r="E3" i="1"/>
  <c r="E3" i="9" s="1"/>
  <c r="E11" i="1"/>
  <c r="E11" i="9" s="1"/>
  <c r="E19" i="1"/>
  <c r="E19" i="9" s="1"/>
  <c r="E27" i="1"/>
  <c r="E27" i="9" s="1"/>
  <c r="E35" i="1"/>
  <c r="E35" i="9" s="1"/>
  <c r="E43" i="1"/>
  <c r="E43" i="9" s="1"/>
  <c r="E51" i="1"/>
  <c r="E51" i="9" s="1"/>
  <c r="E59" i="1"/>
  <c r="E59" i="9" s="1"/>
  <c r="E67" i="1"/>
  <c r="E66" i="9" s="1"/>
  <c r="E75" i="1"/>
  <c r="E74" i="9" s="1"/>
  <c r="E83" i="1"/>
  <c r="E82" i="9" s="1"/>
  <c r="E91" i="1"/>
  <c r="E90" i="9" s="1"/>
  <c r="E99" i="1"/>
  <c r="E97" i="9" s="1"/>
  <c r="E107" i="1"/>
  <c r="E105" i="9" s="1"/>
  <c r="E115" i="1"/>
  <c r="E113" i="9" s="1"/>
  <c r="E123" i="1"/>
  <c r="E121" i="9" s="1"/>
  <c r="E131" i="1"/>
  <c r="E139" i="1"/>
  <c r="E137" i="9" s="1"/>
  <c r="E147" i="1"/>
  <c r="E147" i="4" s="1"/>
  <c r="E155" i="1"/>
  <c r="E153" i="9" s="1"/>
  <c r="E163" i="1"/>
  <c r="E161" i="9" s="1"/>
  <c r="E171" i="1"/>
  <c r="E169" i="9" s="1"/>
  <c r="E179" i="1"/>
  <c r="E187" i="1"/>
  <c r="E185" i="9" s="1"/>
  <c r="E195" i="1"/>
  <c r="E193" i="9" s="1"/>
  <c r="E203" i="1"/>
  <c r="E201" i="9" s="1"/>
  <c r="E211" i="1"/>
  <c r="E211" i="4" s="1"/>
  <c r="E219" i="1"/>
  <c r="E217" i="9" s="1"/>
  <c r="E227" i="1"/>
  <c r="E225" i="9" s="1"/>
  <c r="E235" i="1"/>
  <c r="E235" i="4" s="1"/>
  <c r="E243" i="1"/>
  <c r="E241" i="9" s="1"/>
  <c r="E251" i="1"/>
  <c r="E248" i="9" s="1"/>
  <c r="E259" i="1"/>
  <c r="E267" i="1"/>
  <c r="E265" i="9" s="1"/>
  <c r="E275" i="1"/>
  <c r="E273" i="9" s="1"/>
  <c r="E283" i="1"/>
  <c r="E281" i="9" s="1"/>
  <c r="C6" i="1"/>
  <c r="C14" i="1"/>
  <c r="C22" i="1"/>
  <c r="C30" i="1"/>
  <c r="C38" i="1"/>
  <c r="C46" i="1"/>
  <c r="C54" i="1"/>
  <c r="C62" i="1"/>
  <c r="C70" i="1"/>
  <c r="C78" i="1"/>
  <c r="C86" i="1"/>
  <c r="C94" i="1"/>
  <c r="C102" i="1"/>
  <c r="C110" i="1"/>
  <c r="H9" i="1"/>
  <c r="H9" i="4" s="1"/>
  <c r="H17" i="1"/>
  <c r="H17" i="4" s="1"/>
  <c r="H25" i="1"/>
  <c r="H25" i="4" s="1"/>
  <c r="H33" i="1"/>
  <c r="H41" i="1"/>
  <c r="H49" i="1"/>
  <c r="H57" i="1"/>
  <c r="H65" i="1"/>
  <c r="H73" i="1"/>
  <c r="H81" i="1"/>
  <c r="H81" i="4" s="1"/>
  <c r="H89" i="1"/>
  <c r="H89" i="4" s="1"/>
  <c r="H97" i="1"/>
  <c r="H97" i="4" s="1"/>
  <c r="H105" i="1"/>
  <c r="H113" i="1"/>
  <c r="H121" i="1"/>
  <c r="H129" i="1"/>
  <c r="H129" i="4" s="1"/>
  <c r="H137" i="1"/>
  <c r="H137" i="4" s="1"/>
  <c r="H145" i="1"/>
  <c r="H145" i="4" s="1"/>
  <c r="H153" i="1"/>
  <c r="H153" i="4" s="1"/>
  <c r="H161" i="1"/>
  <c r="H161" i="4" s="1"/>
  <c r="H169" i="1"/>
  <c r="H177" i="1"/>
  <c r="H185" i="1"/>
  <c r="H193" i="1"/>
  <c r="H201" i="1"/>
  <c r="H201" i="4" s="1"/>
  <c r="H209" i="1"/>
  <c r="H209" i="4" s="1"/>
  <c r="H217" i="1"/>
  <c r="H217" i="4" s="1"/>
  <c r="H225" i="1"/>
  <c r="H225" i="4" s="1"/>
  <c r="H233" i="1"/>
  <c r="H241" i="1"/>
  <c r="H249" i="1"/>
  <c r="H257" i="1"/>
  <c r="H257" i="4" s="1"/>
  <c r="H265" i="1"/>
  <c r="H265" i="4" s="1"/>
  <c r="H273" i="1"/>
  <c r="H273" i="4" s="1"/>
  <c r="H281" i="1"/>
  <c r="H281" i="4" s="1"/>
  <c r="E4" i="1"/>
  <c r="E4" i="9" s="1"/>
  <c r="E12" i="1"/>
  <c r="E12" i="9" s="1"/>
  <c r="E20" i="1"/>
  <c r="E20" i="9" s="1"/>
  <c r="E28" i="1"/>
  <c r="E28" i="9" s="1"/>
  <c r="E36" i="1"/>
  <c r="E36" i="9" s="1"/>
  <c r="E44" i="1"/>
  <c r="E44" i="9" s="1"/>
  <c r="E52" i="1"/>
  <c r="E52" i="9" s="1"/>
  <c r="E60" i="1"/>
  <c r="E60" i="9" s="1"/>
  <c r="E68" i="1"/>
  <c r="E67" i="9" s="1"/>
  <c r="E76" i="1"/>
  <c r="E75" i="9" s="1"/>
  <c r="E84" i="1"/>
  <c r="E83" i="9" s="1"/>
  <c r="E92" i="1"/>
  <c r="E91" i="9" s="1"/>
  <c r="E100" i="1"/>
  <c r="E98" i="9" s="1"/>
  <c r="E108" i="1"/>
  <c r="E106" i="9" s="1"/>
  <c r="E116" i="1"/>
  <c r="E114" i="9" s="1"/>
  <c r="E124" i="1"/>
  <c r="E124" i="4" s="1"/>
  <c r="E132" i="1"/>
  <c r="E130" i="9" s="1"/>
  <c r="E140" i="1"/>
  <c r="E138" i="9" s="1"/>
  <c r="E148" i="1"/>
  <c r="E146" i="9" s="1"/>
  <c r="E156" i="1"/>
  <c r="E154" i="9" s="1"/>
  <c r="E164" i="1"/>
  <c r="E162" i="9" s="1"/>
  <c r="E172" i="1"/>
  <c r="E170" i="9" s="1"/>
  <c r="E180" i="1"/>
  <c r="E178" i="9" s="1"/>
  <c r="E188" i="1"/>
  <c r="E186" i="9" s="1"/>
  <c r="E196" i="1"/>
  <c r="E194" i="9" s="1"/>
  <c r="E204" i="1"/>
  <c r="E202" i="9" s="1"/>
  <c r="E212" i="1"/>
  <c r="E210" i="9" s="1"/>
  <c r="E220" i="1"/>
  <c r="E218" i="9" s="1"/>
  <c r="E228" i="1"/>
  <c r="E226" i="9" s="1"/>
  <c r="E236" i="1"/>
  <c r="E236" i="4" s="1"/>
  <c r="E244" i="1"/>
  <c r="E242" i="9" s="1"/>
  <c r="E252" i="1"/>
  <c r="E252" i="4" s="1"/>
  <c r="E260" i="1"/>
  <c r="E257" i="9" s="1"/>
  <c r="E268" i="1"/>
  <c r="E266" i="9" s="1"/>
  <c r="E276" i="1"/>
  <c r="E274" i="9" s="1"/>
  <c r="E284" i="1"/>
  <c r="E282" i="9" s="1"/>
  <c r="C7" i="1"/>
  <c r="C15" i="1"/>
  <c r="C23" i="1"/>
  <c r="C31" i="1"/>
  <c r="C39" i="1"/>
  <c r="C47" i="1"/>
  <c r="C55" i="1"/>
  <c r="C63" i="1"/>
  <c r="C71" i="1"/>
  <c r="C79" i="1"/>
  <c r="C87" i="1"/>
  <c r="C95" i="1"/>
  <c r="H1" i="1"/>
  <c r="H23" i="1"/>
  <c r="H43" i="1"/>
  <c r="H66" i="1"/>
  <c r="H87" i="1"/>
  <c r="H107" i="1"/>
  <c r="H107" i="4" s="1"/>
  <c r="H130" i="1"/>
  <c r="H130" i="4" s="1"/>
  <c r="H151" i="1"/>
  <c r="H151" i="4" s="1"/>
  <c r="H171" i="1"/>
  <c r="H171" i="4" s="1"/>
  <c r="H194" i="1"/>
  <c r="H215" i="1"/>
  <c r="H215" i="4" s="1"/>
  <c r="H235" i="1"/>
  <c r="H258" i="1"/>
  <c r="H258" i="4" s="1"/>
  <c r="H279" i="1"/>
  <c r="H279" i="4" s="1"/>
  <c r="E14" i="1"/>
  <c r="E14" i="9" s="1"/>
  <c r="E37" i="1"/>
  <c r="E37" i="9" s="1"/>
  <c r="E58" i="1"/>
  <c r="E58" i="9" s="1"/>
  <c r="E78" i="1"/>
  <c r="E77" i="9" s="1"/>
  <c r="E101" i="1"/>
  <c r="E99" i="9" s="1"/>
  <c r="E122" i="1"/>
  <c r="E120" i="9" s="1"/>
  <c r="E142" i="1"/>
  <c r="E142" i="4" s="1"/>
  <c r="E165" i="1"/>
  <c r="E163" i="9" s="1"/>
  <c r="E186" i="1"/>
  <c r="E184" i="9" s="1"/>
  <c r="E206" i="1"/>
  <c r="E206" i="4" s="1"/>
  <c r="E229" i="1"/>
  <c r="E227" i="9" s="1"/>
  <c r="E250" i="1"/>
  <c r="E270" i="1"/>
  <c r="E268" i="9" s="1"/>
  <c r="C8" i="1"/>
  <c r="C29" i="1"/>
  <c r="C49" i="1"/>
  <c r="C65" i="1"/>
  <c r="C76" i="1"/>
  <c r="C88" i="1"/>
  <c r="C98" i="1"/>
  <c r="C107" i="1"/>
  <c r="C116" i="1"/>
  <c r="C124" i="1"/>
  <c r="C132" i="1"/>
  <c r="C140" i="1"/>
  <c r="C148" i="1"/>
  <c r="C156" i="1"/>
  <c r="C154" i="9" s="1"/>
  <c r="C164" i="1"/>
  <c r="C172" i="1"/>
  <c r="C170" i="9" s="1"/>
  <c r="C180" i="1"/>
  <c r="C188" i="1"/>
  <c r="C186" i="9" s="1"/>
  <c r="C196" i="1"/>
  <c r="C204" i="1"/>
  <c r="C212" i="1"/>
  <c r="C220" i="1"/>
  <c r="C228" i="1"/>
  <c r="C236" i="1"/>
  <c r="C244" i="1"/>
  <c r="C252" i="1"/>
  <c r="C260" i="1"/>
  <c r="C268" i="1"/>
  <c r="C266" i="9" s="1"/>
  <c r="C276" i="1"/>
  <c r="C276" i="4" s="1"/>
  <c r="C284" i="1"/>
  <c r="B7" i="1"/>
  <c r="B15" i="1"/>
  <c r="B23" i="1"/>
  <c r="B31" i="1"/>
  <c r="B39" i="1"/>
  <c r="B47" i="1"/>
  <c r="B55" i="1"/>
  <c r="B63" i="1"/>
  <c r="B63" i="4" s="1"/>
  <c r="S63" i="4" s="1"/>
  <c r="B71" i="1"/>
  <c r="B79" i="1"/>
  <c r="B87" i="1"/>
  <c r="B95" i="1"/>
  <c r="B103" i="1"/>
  <c r="B111" i="1"/>
  <c r="B119" i="1"/>
  <c r="B127" i="1"/>
  <c r="B135" i="1"/>
  <c r="B143" i="1"/>
  <c r="B151" i="1"/>
  <c r="B159" i="1"/>
  <c r="B167" i="1"/>
  <c r="B165" i="9" s="1"/>
  <c r="B175" i="1"/>
  <c r="B183" i="1"/>
  <c r="B181" i="9" s="1"/>
  <c r="B191" i="1"/>
  <c r="B189" i="9" s="1"/>
  <c r="B199" i="1"/>
  <c r="B207" i="1"/>
  <c r="B215" i="1"/>
  <c r="B223" i="1"/>
  <c r="H3" i="1"/>
  <c r="H3" i="4" s="1"/>
  <c r="H26" i="1"/>
  <c r="H26" i="4" s="1"/>
  <c r="H47" i="1"/>
  <c r="H47" i="4" s="1"/>
  <c r="H67" i="1"/>
  <c r="H67" i="4" s="1"/>
  <c r="H90" i="1"/>
  <c r="H111" i="1"/>
  <c r="H131" i="1"/>
  <c r="H154" i="1"/>
  <c r="H175" i="1"/>
  <c r="H175" i="4" s="1"/>
  <c r="H195" i="1"/>
  <c r="H195" i="4" s="1"/>
  <c r="H218" i="1"/>
  <c r="H218" i="4" s="1"/>
  <c r="H239" i="1"/>
  <c r="H239" i="4" s="1"/>
  <c r="H259" i="1"/>
  <c r="H282" i="1"/>
  <c r="E18" i="1"/>
  <c r="E18" i="9" s="1"/>
  <c r="E38" i="1"/>
  <c r="E38" i="9" s="1"/>
  <c r="E61" i="1"/>
  <c r="E61" i="9" s="1"/>
  <c r="E82" i="1"/>
  <c r="E81" i="9" s="1"/>
  <c r="E102" i="1"/>
  <c r="E100" i="9" s="1"/>
  <c r="E125" i="1"/>
  <c r="E123" i="9" s="1"/>
  <c r="E146" i="1"/>
  <c r="E144" i="9" s="1"/>
  <c r="E166" i="1"/>
  <c r="E164" i="9" s="1"/>
  <c r="E189" i="1"/>
  <c r="E187" i="9" s="1"/>
  <c r="E210" i="1"/>
  <c r="E208" i="9" s="1"/>
  <c r="E230" i="1"/>
  <c r="E228" i="9" s="1"/>
  <c r="E253" i="1"/>
  <c r="E253" i="4" s="1"/>
  <c r="E274" i="1"/>
  <c r="E274" i="4" s="1"/>
  <c r="C9" i="1"/>
  <c r="C32" i="1"/>
  <c r="C53" i="1"/>
  <c r="C67" i="1"/>
  <c r="C77" i="1"/>
  <c r="C89" i="1"/>
  <c r="C99" i="1"/>
  <c r="C108" i="1"/>
  <c r="C117" i="1"/>
  <c r="C125" i="1"/>
  <c r="C133" i="1"/>
  <c r="C141" i="1"/>
  <c r="C149" i="1"/>
  <c r="C157" i="1"/>
  <c r="C165" i="1"/>
  <c r="C163" i="9" s="1"/>
  <c r="H7" i="1"/>
  <c r="H7" i="4" s="1"/>
  <c r="H27" i="1"/>
  <c r="H27" i="4" s="1"/>
  <c r="H50" i="1"/>
  <c r="H71" i="1"/>
  <c r="H91" i="1"/>
  <c r="H114" i="1"/>
  <c r="H114" i="4" s="1"/>
  <c r="H135" i="1"/>
  <c r="H135" i="4" s="1"/>
  <c r="H155" i="1"/>
  <c r="H155" i="4" s="1"/>
  <c r="H178" i="1"/>
  <c r="H178" i="4" s="1"/>
  <c r="H199" i="1"/>
  <c r="H199" i="4" s="1"/>
  <c r="H219" i="1"/>
  <c r="H242" i="1"/>
  <c r="H242" i="4" s="1"/>
  <c r="H263" i="1"/>
  <c r="H283" i="1"/>
  <c r="H283" i="4" s="1"/>
  <c r="E21" i="1"/>
  <c r="E21" i="9" s="1"/>
  <c r="E42" i="1"/>
  <c r="E42" i="9" s="1"/>
  <c r="E62" i="1"/>
  <c r="E62" i="9" s="1"/>
  <c r="E85" i="1"/>
  <c r="E84" i="9" s="1"/>
  <c r="E106" i="1"/>
  <c r="E104" i="9" s="1"/>
  <c r="E126" i="1"/>
  <c r="E124" i="9" s="1"/>
  <c r="E149" i="1"/>
  <c r="E147" i="9" s="1"/>
  <c r="E170" i="1"/>
  <c r="E168" i="9" s="1"/>
  <c r="E190" i="1"/>
  <c r="E188" i="9" s="1"/>
  <c r="E213" i="1"/>
  <c r="E211" i="9" s="1"/>
  <c r="E234" i="1"/>
  <c r="E234" i="4" s="1"/>
  <c r="E254" i="1"/>
  <c r="E251" i="9" s="1"/>
  <c r="E277" i="1"/>
  <c r="E275" i="9" s="1"/>
  <c r="C13" i="1"/>
  <c r="C33" i="1"/>
  <c r="C56" i="1"/>
  <c r="C68" i="1"/>
  <c r="C80" i="1"/>
  <c r="C80" i="4" s="1"/>
  <c r="C90" i="1"/>
  <c r="C100" i="1"/>
  <c r="C109" i="1"/>
  <c r="C118" i="1"/>
  <c r="C126" i="1"/>
  <c r="C134" i="1"/>
  <c r="C142" i="1"/>
  <c r="C150" i="1"/>
  <c r="C148" i="9" s="1"/>
  <c r="C158" i="1"/>
  <c r="C166" i="1"/>
  <c r="C164" i="9" s="1"/>
  <c r="C174" i="1"/>
  <c r="C182" i="1"/>
  <c r="C190" i="1"/>
  <c r="C198" i="1"/>
  <c r="C206" i="1"/>
  <c r="C214" i="1"/>
  <c r="C222" i="1"/>
  <c r="C230" i="1"/>
  <c r="C238" i="1"/>
  <c r="C246" i="1"/>
  <c r="C254" i="1"/>
  <c r="C262" i="1"/>
  <c r="C270" i="1"/>
  <c r="C268" i="9" s="1"/>
  <c r="C278" i="1"/>
  <c r="C286" i="1"/>
  <c r="C284" i="9" s="1"/>
  <c r="B9" i="1"/>
  <c r="B17" i="1"/>
  <c r="B25" i="1"/>
  <c r="B33" i="1"/>
  <c r="B41" i="1"/>
  <c r="B49" i="1"/>
  <c r="B57" i="1"/>
  <c r="B65" i="1"/>
  <c r="B73" i="1"/>
  <c r="B81" i="1"/>
  <c r="B89" i="1"/>
  <c r="B97" i="1"/>
  <c r="B105" i="1"/>
  <c r="H10" i="1"/>
  <c r="H31" i="1"/>
  <c r="H31" i="4" s="1"/>
  <c r="H51" i="1"/>
  <c r="H51" i="4" s="1"/>
  <c r="H74" i="1"/>
  <c r="H95" i="1"/>
  <c r="H115" i="1"/>
  <c r="H138" i="1"/>
  <c r="H159" i="1"/>
  <c r="H179" i="1"/>
  <c r="H179" i="4" s="1"/>
  <c r="H202" i="1"/>
  <c r="H202" i="4" s="1"/>
  <c r="H223" i="1"/>
  <c r="H223" i="4" s="1"/>
  <c r="H243" i="1"/>
  <c r="H243" i="4" s="1"/>
  <c r="H266" i="1"/>
  <c r="H2" i="1"/>
  <c r="E22" i="1"/>
  <c r="E22" i="9" s="1"/>
  <c r="E45" i="1"/>
  <c r="E45" i="4" s="1"/>
  <c r="E66" i="1"/>
  <c r="E65" i="9" s="1"/>
  <c r="E86" i="1"/>
  <c r="E85" i="9" s="1"/>
  <c r="E109" i="1"/>
  <c r="E107" i="9" s="1"/>
  <c r="E130" i="1"/>
  <c r="E130" i="4" s="1"/>
  <c r="E150" i="1"/>
  <c r="E148" i="9" s="1"/>
  <c r="E173" i="1"/>
  <c r="E171" i="9" s="1"/>
  <c r="E194" i="1"/>
  <c r="E192" i="9" s="1"/>
  <c r="E214" i="1"/>
  <c r="E212" i="9" s="1"/>
  <c r="E237" i="1"/>
  <c r="E237" i="4" s="1"/>
  <c r="E258" i="1"/>
  <c r="E255" i="9" s="1"/>
  <c r="E278" i="1"/>
  <c r="E278" i="4" s="1"/>
  <c r="C16" i="1"/>
  <c r="C37" i="1"/>
  <c r="C57" i="1"/>
  <c r="C69" i="1"/>
  <c r="C81" i="1"/>
  <c r="C91" i="1"/>
  <c r="C101" i="1"/>
  <c r="C111" i="1"/>
  <c r="C119" i="1"/>
  <c r="C127" i="1"/>
  <c r="C135" i="1"/>
  <c r="C143" i="1"/>
  <c r="C151" i="1"/>
  <c r="C159" i="1"/>
  <c r="C167" i="1"/>
  <c r="C165" i="9" s="1"/>
  <c r="C175" i="1"/>
  <c r="C173" i="9" s="1"/>
  <c r="C183" i="1"/>
  <c r="C181" i="9" s="1"/>
  <c r="C191" i="1"/>
  <c r="C199" i="1"/>
  <c r="C197" i="9" s="1"/>
  <c r="C207" i="1"/>
  <c r="C215" i="1"/>
  <c r="C223" i="1"/>
  <c r="C231" i="1"/>
  <c r="C239" i="1"/>
  <c r="C247" i="1"/>
  <c r="C255" i="1"/>
  <c r="C263" i="1"/>
  <c r="C271" i="1"/>
  <c r="C279" i="1"/>
  <c r="C2" i="1"/>
  <c r="B10" i="1"/>
  <c r="B18" i="1"/>
  <c r="B26" i="1"/>
  <c r="B34" i="1"/>
  <c r="B42" i="1"/>
  <c r="B50" i="1"/>
  <c r="B58" i="1"/>
  <c r="B66" i="1"/>
  <c r="B74" i="1"/>
  <c r="B82" i="1"/>
  <c r="B90" i="1"/>
  <c r="B98" i="1"/>
  <c r="B106" i="1"/>
  <c r="B114" i="1"/>
  <c r="B122" i="1"/>
  <c r="B130" i="1"/>
  <c r="B138" i="1"/>
  <c r="B146" i="1"/>
  <c r="B154" i="1"/>
  <c r="B162" i="1"/>
  <c r="B170" i="1"/>
  <c r="B178" i="1"/>
  <c r="B186" i="1"/>
  <c r="B184" i="9" s="1"/>
  <c r="H11" i="1"/>
  <c r="H11" i="4" s="1"/>
  <c r="H34" i="1"/>
  <c r="H34" i="4" s="1"/>
  <c r="H55" i="1"/>
  <c r="H55" i="4" s="1"/>
  <c r="H75" i="1"/>
  <c r="H75" i="4" s="1"/>
  <c r="H98" i="1"/>
  <c r="H119" i="1"/>
  <c r="H119" i="4" s="1"/>
  <c r="H139" i="1"/>
  <c r="H162" i="1"/>
  <c r="H183" i="1"/>
  <c r="H203" i="1"/>
  <c r="H203" i="4" s="1"/>
  <c r="H226" i="1"/>
  <c r="H226" i="4" s="1"/>
  <c r="H247" i="1"/>
  <c r="H247" i="4" s="1"/>
  <c r="H267" i="1"/>
  <c r="E5" i="1"/>
  <c r="E5" i="9" s="1"/>
  <c r="E26" i="1"/>
  <c r="E46" i="1"/>
  <c r="E46" i="9" s="1"/>
  <c r="E69" i="1"/>
  <c r="E68" i="9" s="1"/>
  <c r="E90" i="1"/>
  <c r="E90" i="4" s="1"/>
  <c r="E110" i="1"/>
  <c r="E108" i="9" s="1"/>
  <c r="E133" i="1"/>
  <c r="E131" i="9" s="1"/>
  <c r="E154" i="1"/>
  <c r="E174" i="1"/>
  <c r="E172" i="9" s="1"/>
  <c r="E197" i="1"/>
  <c r="E195" i="9" s="1"/>
  <c r="E218" i="1"/>
  <c r="E216" i="9" s="1"/>
  <c r="E238" i="1"/>
  <c r="E236" i="9" s="1"/>
  <c r="E261" i="1"/>
  <c r="E261" i="4" s="1"/>
  <c r="E282" i="1"/>
  <c r="E280" i="9" s="1"/>
  <c r="C17" i="1"/>
  <c r="C40" i="1"/>
  <c r="C59" i="1"/>
  <c r="C72" i="1"/>
  <c r="C82" i="1"/>
  <c r="C92" i="1"/>
  <c r="C103" i="1"/>
  <c r="C112" i="1"/>
  <c r="C120" i="1"/>
  <c r="C128" i="1"/>
  <c r="C136" i="1"/>
  <c r="C144" i="1"/>
  <c r="C152" i="1"/>
  <c r="C160" i="1"/>
  <c r="C168" i="1"/>
  <c r="C176" i="1"/>
  <c r="C184" i="1"/>
  <c r="C192" i="1"/>
  <c r="C200" i="1"/>
  <c r="C208" i="1"/>
  <c r="C216" i="1"/>
  <c r="C224" i="1"/>
  <c r="C232" i="1"/>
  <c r="C230" i="9" s="1"/>
  <c r="C240" i="1"/>
  <c r="C248" i="1"/>
  <c r="C256" i="1"/>
  <c r="C264" i="1"/>
  <c r="C272" i="1"/>
  <c r="C280" i="1"/>
  <c r="B3" i="1"/>
  <c r="B11" i="1"/>
  <c r="B19" i="1"/>
  <c r="B27" i="1"/>
  <c r="B35" i="1"/>
  <c r="B43" i="1"/>
  <c r="B51" i="1"/>
  <c r="B59" i="1"/>
  <c r="B67" i="1"/>
  <c r="B75" i="1"/>
  <c r="B83" i="1"/>
  <c r="B91" i="1"/>
  <c r="B99" i="1"/>
  <c r="B107" i="1"/>
  <c r="B115" i="1"/>
  <c r="B123" i="1"/>
  <c r="B131" i="1"/>
  <c r="B139" i="1"/>
  <c r="B147" i="1"/>
  <c r="B155" i="1"/>
  <c r="B153" i="9" s="1"/>
  <c r="B163" i="1"/>
  <c r="B171" i="1"/>
  <c r="B179" i="1"/>
  <c r="B187" i="1"/>
  <c r="B195" i="1"/>
  <c r="B193" i="9" s="1"/>
  <c r="B203" i="1"/>
  <c r="B211" i="1"/>
  <c r="H18" i="1"/>
  <c r="H18" i="4" s="1"/>
  <c r="H39" i="1"/>
  <c r="H59" i="1"/>
  <c r="H82" i="1"/>
  <c r="H103" i="1"/>
  <c r="H103" i="4" s="1"/>
  <c r="H123" i="1"/>
  <c r="H123" i="4" s="1"/>
  <c r="H146" i="1"/>
  <c r="H146" i="4" s="1"/>
  <c r="H167" i="1"/>
  <c r="H167" i="4" s="1"/>
  <c r="H187" i="1"/>
  <c r="H210" i="1"/>
  <c r="H231" i="1"/>
  <c r="H231" i="4" s="1"/>
  <c r="H251" i="1"/>
  <c r="H274" i="1"/>
  <c r="H274" i="4" s="1"/>
  <c r="E10" i="1"/>
  <c r="E10" i="9" s="1"/>
  <c r="E30" i="1"/>
  <c r="E30" i="9" s="1"/>
  <c r="E53" i="1"/>
  <c r="E53" i="9" s="1"/>
  <c r="E74" i="1"/>
  <c r="E73" i="9" s="1"/>
  <c r="E94" i="1"/>
  <c r="E117" i="1"/>
  <c r="E115" i="9" s="1"/>
  <c r="E138" i="1"/>
  <c r="E158" i="1"/>
  <c r="E156" i="9" s="1"/>
  <c r="E181" i="1"/>
  <c r="E179" i="9" s="1"/>
  <c r="E202" i="1"/>
  <c r="E202" i="4" s="1"/>
  <c r="E222" i="1"/>
  <c r="E220" i="9" s="1"/>
  <c r="E245" i="1"/>
  <c r="E243" i="9" s="1"/>
  <c r="E266" i="1"/>
  <c r="E264" i="9" s="1"/>
  <c r="E286" i="1"/>
  <c r="E284" i="9" s="1"/>
  <c r="C24" i="1"/>
  <c r="C45" i="1"/>
  <c r="C61" i="1"/>
  <c r="C74" i="1"/>
  <c r="C84" i="1"/>
  <c r="C96" i="1"/>
  <c r="C105" i="1"/>
  <c r="C114" i="1"/>
  <c r="C122" i="1"/>
  <c r="C130" i="1"/>
  <c r="C138" i="1"/>
  <c r="C146" i="1"/>
  <c r="C154" i="1"/>
  <c r="C162" i="1"/>
  <c r="C170" i="1"/>
  <c r="C178" i="1"/>
  <c r="C186" i="1"/>
  <c r="C194" i="1"/>
  <c r="C202" i="1"/>
  <c r="C210" i="1"/>
  <c r="C218" i="1"/>
  <c r="C226" i="1"/>
  <c r="C226" i="4" s="1"/>
  <c r="C234" i="1"/>
  <c r="C242" i="1"/>
  <c r="C250" i="1"/>
  <c r="C258" i="1"/>
  <c r="C266" i="1"/>
  <c r="C264" i="9" s="1"/>
  <c r="C274" i="1"/>
  <c r="C272" i="9" s="1"/>
  <c r="C282" i="1"/>
  <c r="C280" i="9" s="1"/>
  <c r="B5" i="1"/>
  <c r="B13" i="1"/>
  <c r="B21" i="1"/>
  <c r="B29" i="1"/>
  <c r="B37" i="1"/>
  <c r="B45" i="1"/>
  <c r="B53" i="1"/>
  <c r="B61" i="1"/>
  <c r="B69" i="1"/>
  <c r="B77" i="1"/>
  <c r="B85" i="1"/>
  <c r="B93" i="1"/>
  <c r="B101" i="1"/>
  <c r="B109" i="1"/>
  <c r="B117" i="1"/>
  <c r="B125" i="1"/>
  <c r="B133" i="1"/>
  <c r="B141" i="1"/>
  <c r="B149" i="1"/>
  <c r="B157" i="1"/>
  <c r="B165" i="1"/>
  <c r="B173" i="1"/>
  <c r="B181" i="1"/>
  <c r="B189" i="1"/>
  <c r="B197" i="1"/>
  <c r="B205" i="1"/>
  <c r="B213" i="1"/>
  <c r="B211" i="9" s="1"/>
  <c r="B221" i="1"/>
  <c r="B229" i="1"/>
  <c r="B237" i="1"/>
  <c r="B235" i="9" s="1"/>
  <c r="B245" i="1"/>
  <c r="B253" i="1"/>
  <c r="B261" i="1"/>
  <c r="B258" i="9" s="1"/>
  <c r="B269" i="1"/>
  <c r="B277" i="1"/>
  <c r="B285" i="1"/>
  <c r="H19" i="1"/>
  <c r="H42" i="1"/>
  <c r="H63" i="1"/>
  <c r="H63" i="4" s="1"/>
  <c r="H15" i="1"/>
  <c r="H15" i="4" s="1"/>
  <c r="H127" i="1"/>
  <c r="H127" i="4" s="1"/>
  <c r="H211" i="1"/>
  <c r="E13" i="1"/>
  <c r="E13" i="9" s="1"/>
  <c r="E98" i="1"/>
  <c r="E96" i="9" s="1"/>
  <c r="E182" i="1"/>
  <c r="E180" i="9" s="1"/>
  <c r="E269" i="1"/>
  <c r="E267" i="9" s="1"/>
  <c r="C64" i="1"/>
  <c r="C106" i="1"/>
  <c r="C139" i="1"/>
  <c r="C171" i="1"/>
  <c r="C193" i="1"/>
  <c r="C191" i="9" s="1"/>
  <c r="C213" i="1"/>
  <c r="C235" i="1"/>
  <c r="C257" i="1"/>
  <c r="C254" i="9" s="1"/>
  <c r="C277" i="1"/>
  <c r="C275" i="9" s="1"/>
  <c r="B14" i="1"/>
  <c r="B36" i="1"/>
  <c r="B56" i="1"/>
  <c r="B78" i="1"/>
  <c r="B100" i="1"/>
  <c r="B118" i="1"/>
  <c r="B134" i="1"/>
  <c r="B150" i="1"/>
  <c r="B148" i="9" s="1"/>
  <c r="B166" i="1"/>
  <c r="B164" i="9" s="1"/>
  <c r="B182" i="1"/>
  <c r="B180" i="9" s="1"/>
  <c r="B196" i="1"/>
  <c r="B209" i="1"/>
  <c r="B220" i="1"/>
  <c r="B231" i="1"/>
  <c r="B240" i="1"/>
  <c r="B238" i="9" s="1"/>
  <c r="B249" i="1"/>
  <c r="B258" i="1"/>
  <c r="B255" i="9" s="1"/>
  <c r="B267" i="1"/>
  <c r="B265" i="9" s="1"/>
  <c r="B276" i="1"/>
  <c r="B286" i="1"/>
  <c r="B284" i="9" s="1"/>
  <c r="B270" i="1"/>
  <c r="B272" i="1"/>
  <c r="B270" i="9" s="1"/>
  <c r="E70" i="1"/>
  <c r="E69" i="9" s="1"/>
  <c r="C93" i="1"/>
  <c r="C269" i="1"/>
  <c r="C267" i="9" s="1"/>
  <c r="B92" i="1"/>
  <c r="B160" i="1"/>
  <c r="B227" i="1"/>
  <c r="B282" i="1"/>
  <c r="E162" i="1"/>
  <c r="E160" i="9" s="1"/>
  <c r="C131" i="1"/>
  <c r="C273" i="1"/>
  <c r="B94" i="1"/>
  <c r="B94" i="4" s="1"/>
  <c r="S94" i="4" s="1"/>
  <c r="B177" i="1"/>
  <c r="B175" i="9" s="1"/>
  <c r="B247" i="1"/>
  <c r="H207" i="1"/>
  <c r="H207" i="4" s="1"/>
  <c r="C169" i="1"/>
  <c r="B96" i="1"/>
  <c r="B230" i="1"/>
  <c r="B228" i="9" s="1"/>
  <c r="H35" i="1"/>
  <c r="H35" i="4" s="1"/>
  <c r="H143" i="1"/>
  <c r="H143" i="4" s="1"/>
  <c r="H227" i="1"/>
  <c r="H227" i="4" s="1"/>
  <c r="E29" i="1"/>
  <c r="E114" i="1"/>
  <c r="E112" i="9" s="1"/>
  <c r="E198" i="1"/>
  <c r="E196" i="9" s="1"/>
  <c r="E285" i="1"/>
  <c r="E285" i="4" s="1"/>
  <c r="C73" i="1"/>
  <c r="C113" i="1"/>
  <c r="C145" i="1"/>
  <c r="C173" i="1"/>
  <c r="C171" i="9" s="1"/>
  <c r="C195" i="1"/>
  <c r="C217" i="1"/>
  <c r="C217" i="4" s="1"/>
  <c r="C237" i="1"/>
  <c r="C259" i="1"/>
  <c r="C281" i="1"/>
  <c r="B16" i="1"/>
  <c r="B38" i="1"/>
  <c r="B60" i="1"/>
  <c r="B80" i="1"/>
  <c r="B102" i="1"/>
  <c r="B120" i="1"/>
  <c r="B136" i="1"/>
  <c r="B152" i="1"/>
  <c r="B150" i="9" s="1"/>
  <c r="B168" i="1"/>
  <c r="B184" i="1"/>
  <c r="B182" i="9" s="1"/>
  <c r="B198" i="1"/>
  <c r="B210" i="1"/>
  <c r="B222" i="1"/>
  <c r="B232" i="1"/>
  <c r="B241" i="1"/>
  <c r="B250" i="1"/>
  <c r="B259" i="1"/>
  <c r="B268" i="1"/>
  <c r="B266" i="9" s="1"/>
  <c r="B278" i="1"/>
  <c r="B276" i="9" s="1"/>
  <c r="B2" i="1"/>
  <c r="B251" i="1"/>
  <c r="B279" i="1"/>
  <c r="B280" i="1"/>
  <c r="H186" i="1"/>
  <c r="H186" i="4" s="1"/>
  <c r="E242" i="1"/>
  <c r="E242" i="4" s="1"/>
  <c r="C185" i="1"/>
  <c r="C183" i="9" s="1"/>
  <c r="C227" i="1"/>
  <c r="B48" i="1"/>
  <c r="B144" i="1"/>
  <c r="B204" i="1"/>
  <c r="B236" i="1"/>
  <c r="H106" i="1"/>
  <c r="H106" i="4" s="1"/>
  <c r="C48" i="1"/>
  <c r="C251" i="1"/>
  <c r="C248" i="9" s="1"/>
  <c r="B52" i="1"/>
  <c r="B145" i="1"/>
  <c r="B193" i="1"/>
  <c r="B191" i="9" s="1"/>
  <c r="B256" i="1"/>
  <c r="H122" i="1"/>
  <c r="C104" i="1"/>
  <c r="B12" i="1"/>
  <c r="B148" i="1"/>
  <c r="B146" i="9" s="1"/>
  <c r="B248" i="1"/>
  <c r="B261" i="9" s="1"/>
  <c r="H58" i="1"/>
  <c r="H147" i="1"/>
  <c r="H147" i="4" s="1"/>
  <c r="H234" i="1"/>
  <c r="E34" i="1"/>
  <c r="E34" i="9" s="1"/>
  <c r="E118" i="1"/>
  <c r="E116" i="9" s="1"/>
  <c r="E205" i="1"/>
  <c r="E203" i="9" s="1"/>
  <c r="C5" i="1"/>
  <c r="C75" i="1"/>
  <c r="C115" i="1"/>
  <c r="C147" i="1"/>
  <c r="C177" i="1"/>
  <c r="C197" i="1"/>
  <c r="C219" i="1"/>
  <c r="C241" i="1"/>
  <c r="C261" i="1"/>
  <c r="C258" i="9" s="1"/>
  <c r="C283" i="1"/>
  <c r="B20" i="1"/>
  <c r="B40" i="1"/>
  <c r="B62" i="1"/>
  <c r="B84" i="1"/>
  <c r="B104" i="1"/>
  <c r="B121" i="1"/>
  <c r="B137" i="1"/>
  <c r="B153" i="1"/>
  <c r="B169" i="1"/>
  <c r="B185" i="1"/>
  <c r="B183" i="9" s="1"/>
  <c r="B200" i="1"/>
  <c r="B212" i="1"/>
  <c r="B224" i="1"/>
  <c r="B233" i="1"/>
  <c r="B231" i="9" s="1"/>
  <c r="B242" i="1"/>
  <c r="B260" i="1"/>
  <c r="B271" i="1"/>
  <c r="H99" i="1"/>
  <c r="H99" i="4" s="1"/>
  <c r="C129" i="1"/>
  <c r="C249" i="1"/>
  <c r="B70" i="1"/>
  <c r="B176" i="1"/>
  <c r="B174" i="9" s="1"/>
  <c r="B255" i="1"/>
  <c r="E77" i="1"/>
  <c r="E76" i="9" s="1"/>
  <c r="C97" i="1"/>
  <c r="C229" i="1"/>
  <c r="C227" i="9" s="1"/>
  <c r="B72" i="1"/>
  <c r="B161" i="1"/>
  <c r="B238" i="1"/>
  <c r="E6" i="1"/>
  <c r="E6" i="9" s="1"/>
  <c r="C189" i="1"/>
  <c r="C187" i="9" s="1"/>
  <c r="B54" i="1"/>
  <c r="B194" i="1"/>
  <c r="B266" i="1"/>
  <c r="B264" i="9" s="1"/>
  <c r="H79" i="1"/>
  <c r="H163" i="1"/>
  <c r="H250" i="1"/>
  <c r="H250" i="4" s="1"/>
  <c r="E50" i="1"/>
  <c r="E50" i="9" s="1"/>
  <c r="E134" i="1"/>
  <c r="E132" i="9" s="1"/>
  <c r="E221" i="1"/>
  <c r="E219" i="9" s="1"/>
  <c r="C21" i="1"/>
  <c r="C83" i="1"/>
  <c r="C121" i="1"/>
  <c r="C153" i="1"/>
  <c r="C179" i="1"/>
  <c r="C201" i="1"/>
  <c r="C199" i="9" s="1"/>
  <c r="C221" i="1"/>
  <c r="C243" i="1"/>
  <c r="C265" i="1"/>
  <c r="C285" i="1"/>
  <c r="C283" i="9" s="1"/>
  <c r="B22" i="1"/>
  <c r="B44" i="1"/>
  <c r="B64" i="1"/>
  <c r="B86" i="1"/>
  <c r="B108" i="1"/>
  <c r="B124" i="1"/>
  <c r="B140" i="1"/>
  <c r="B156" i="1"/>
  <c r="B154" i="9" s="1"/>
  <c r="B172" i="1"/>
  <c r="B188" i="1"/>
  <c r="B201" i="1"/>
  <c r="B214" i="1"/>
  <c r="B212" i="9" s="1"/>
  <c r="B225" i="1"/>
  <c r="B223" i="9" s="1"/>
  <c r="B234" i="1"/>
  <c r="B243" i="1"/>
  <c r="B252" i="1"/>
  <c r="B262" i="1"/>
  <c r="H271" i="1"/>
  <c r="H271" i="4" s="1"/>
  <c r="C161" i="1"/>
  <c r="C159" i="9" s="1"/>
  <c r="B6" i="1"/>
  <c r="B112" i="1"/>
  <c r="B192" i="1"/>
  <c r="B190" i="9" s="1"/>
  <c r="B246" i="1"/>
  <c r="H275" i="1"/>
  <c r="H275" i="4" s="1"/>
  <c r="C163" i="1"/>
  <c r="B8" i="1"/>
  <c r="B113" i="1"/>
  <c r="B218" i="1"/>
  <c r="B216" i="9" s="1"/>
  <c r="B283" i="1"/>
  <c r="C60" i="1"/>
  <c r="C253" i="1"/>
  <c r="B116" i="1"/>
  <c r="B219" i="1"/>
  <c r="H83" i="1"/>
  <c r="H83" i="4" s="1"/>
  <c r="H170" i="1"/>
  <c r="H170" i="4" s="1"/>
  <c r="H255" i="1"/>
  <c r="H255" i="4" s="1"/>
  <c r="E54" i="1"/>
  <c r="E54" i="9" s="1"/>
  <c r="E141" i="1"/>
  <c r="E139" i="9" s="1"/>
  <c r="E226" i="1"/>
  <c r="E224" i="9" s="1"/>
  <c r="C25" i="1"/>
  <c r="C85" i="1"/>
  <c r="C123" i="1"/>
  <c r="C155" i="1"/>
  <c r="C153" i="9" s="1"/>
  <c r="C181" i="1"/>
  <c r="C179" i="9" s="1"/>
  <c r="C203" i="1"/>
  <c r="C225" i="1"/>
  <c r="C245" i="1"/>
  <c r="C267" i="1"/>
  <c r="C265" i="9" s="1"/>
  <c r="B4" i="1"/>
  <c r="B24" i="1"/>
  <c r="B46" i="1"/>
  <c r="B68" i="1"/>
  <c r="B88" i="1"/>
  <c r="B110" i="1"/>
  <c r="B126" i="1"/>
  <c r="B142" i="1"/>
  <c r="B158" i="1"/>
  <c r="B174" i="1"/>
  <c r="B190" i="1"/>
  <c r="B188" i="9" s="1"/>
  <c r="B202" i="1"/>
  <c r="B216" i="1"/>
  <c r="B226" i="1"/>
  <c r="B224" i="9" s="1"/>
  <c r="B235" i="1"/>
  <c r="B244" i="1"/>
  <c r="B254" i="1"/>
  <c r="B263" i="1"/>
  <c r="B260" i="9" s="1"/>
  <c r="B281" i="1"/>
  <c r="E157" i="1"/>
  <c r="E157" i="4" s="1"/>
  <c r="C41" i="1"/>
  <c r="C205" i="1"/>
  <c r="B28" i="1"/>
  <c r="B128" i="1"/>
  <c r="B217" i="1"/>
  <c r="B264" i="1"/>
  <c r="H191" i="1"/>
  <c r="H191" i="4" s="1"/>
  <c r="E246" i="1"/>
  <c r="E246" i="4" s="1"/>
  <c r="C187" i="1"/>
  <c r="C185" i="9" s="1"/>
  <c r="B30" i="1"/>
  <c r="B129" i="1"/>
  <c r="B206" i="1"/>
  <c r="B274" i="1"/>
  <c r="E178" i="1"/>
  <c r="E176" i="9" s="1"/>
  <c r="C211" i="1"/>
  <c r="B76" i="1"/>
  <c r="B208" i="1"/>
  <c r="B275" i="1"/>
  <c r="B273" i="9" s="1"/>
  <c r="B273" i="1"/>
  <c r="B265" i="1"/>
  <c r="B263" i="9" s="1"/>
  <c r="E93" i="1"/>
  <c r="E92" i="9" s="1"/>
  <c r="C233" i="1"/>
  <c r="B32" i="1"/>
  <c r="B164" i="1"/>
  <c r="B162" i="9" s="1"/>
  <c r="B239" i="1"/>
  <c r="B284" i="1"/>
  <c r="C209" i="1"/>
  <c r="B228" i="1"/>
  <c r="E262" i="1"/>
  <c r="E259" i="9" s="1"/>
  <c r="C137" i="1"/>
  <c r="C275" i="1"/>
  <c r="B132" i="1"/>
  <c r="B180" i="1"/>
  <c r="B178" i="9" s="1"/>
  <c r="B257" i="1"/>
  <c r="B254" i="9" s="1"/>
  <c r="E175" i="9"/>
  <c r="E141" i="9"/>
  <c r="E256" i="9"/>
  <c r="E39" i="9"/>
  <c r="E152" i="9"/>
  <c r="E23" i="9"/>
  <c r="E205" i="9"/>
  <c r="E129" i="9"/>
  <c r="E136" i="9"/>
  <c r="E158" i="9"/>
  <c r="E26" i="9"/>
  <c r="E177" i="9"/>
  <c r="E49" i="9"/>
  <c r="E222" i="9"/>
  <c r="E270" i="9"/>
  <c r="E140" i="9"/>
  <c r="E269" i="9"/>
  <c r="E86" i="9"/>
  <c r="E223" i="9"/>
  <c r="E206" i="9"/>
  <c r="E159" i="9"/>
  <c r="E239" i="9"/>
  <c r="E79" i="9"/>
  <c r="E80" i="9" s="1"/>
  <c r="E247" i="9"/>
  <c r="A19" i="10"/>
  <c r="A18" i="10"/>
  <c r="H15" i="10"/>
  <c r="G15" i="10"/>
  <c r="F15" i="10"/>
  <c r="H14" i="10"/>
  <c r="G14" i="10"/>
  <c r="F14" i="10"/>
  <c r="H13" i="10"/>
  <c r="G13" i="10"/>
  <c r="F13" i="10"/>
  <c r="H12" i="10"/>
  <c r="G12" i="10"/>
  <c r="F12" i="10"/>
  <c r="H11" i="10"/>
  <c r="G11" i="10"/>
  <c r="F11" i="10"/>
  <c r="H10" i="10"/>
  <c r="G10" i="10"/>
  <c r="F10" i="10"/>
  <c r="H9" i="10"/>
  <c r="G9" i="10"/>
  <c r="F9" i="10"/>
  <c r="H8" i="10"/>
  <c r="G8" i="10"/>
  <c r="F8" i="10"/>
  <c r="H7" i="10"/>
  <c r="G7" i="10"/>
  <c r="F7" i="10"/>
  <c r="H6" i="10"/>
  <c r="G6" i="10"/>
  <c r="F6" i="10"/>
  <c r="H5" i="10"/>
  <c r="G5" i="10"/>
  <c r="H4" i="10"/>
  <c r="G4" i="10"/>
  <c r="F4" i="10"/>
  <c r="J286" i="4"/>
  <c r="I286" i="4"/>
  <c r="G286" i="4"/>
  <c r="F286" i="4"/>
  <c r="D286" i="4"/>
  <c r="A286" i="4"/>
  <c r="J285" i="4"/>
  <c r="I285" i="4"/>
  <c r="G285" i="4"/>
  <c r="F285" i="4"/>
  <c r="D285" i="4"/>
  <c r="A285" i="4"/>
  <c r="J284" i="4"/>
  <c r="I284" i="4"/>
  <c r="G284" i="4"/>
  <c r="F284" i="4"/>
  <c r="E284" i="4"/>
  <c r="D284" i="4"/>
  <c r="Q284" i="4" s="1"/>
  <c r="A284" i="4"/>
  <c r="J283" i="4"/>
  <c r="I283" i="4"/>
  <c r="G283" i="4"/>
  <c r="F283" i="4"/>
  <c r="D283" i="4"/>
  <c r="Q283" i="4" s="1"/>
  <c r="A283" i="4"/>
  <c r="J282" i="4"/>
  <c r="I282" i="4"/>
  <c r="G282" i="4"/>
  <c r="F282" i="4"/>
  <c r="D282" i="4"/>
  <c r="A282" i="4"/>
  <c r="J281" i="4"/>
  <c r="I281" i="4"/>
  <c r="G281" i="4"/>
  <c r="F281" i="4"/>
  <c r="D281" i="4"/>
  <c r="N281" i="4" s="1"/>
  <c r="A281" i="4"/>
  <c r="J280" i="4"/>
  <c r="I280" i="4"/>
  <c r="G280" i="4"/>
  <c r="F280" i="4"/>
  <c r="E280" i="4"/>
  <c r="D280" i="4"/>
  <c r="A280" i="4"/>
  <c r="J279" i="4"/>
  <c r="I279" i="4"/>
  <c r="G279" i="4"/>
  <c r="F279" i="4"/>
  <c r="E279" i="4"/>
  <c r="D279" i="4"/>
  <c r="N279" i="4" s="1"/>
  <c r="A279" i="4"/>
  <c r="J278" i="4"/>
  <c r="I278" i="4"/>
  <c r="G278" i="4"/>
  <c r="F278" i="4"/>
  <c r="D278" i="4"/>
  <c r="N278" i="4" s="1"/>
  <c r="A278" i="4"/>
  <c r="J277" i="4"/>
  <c r="I277" i="4"/>
  <c r="G277" i="4"/>
  <c r="F277" i="4"/>
  <c r="E277" i="4"/>
  <c r="D277" i="4"/>
  <c r="A277" i="4"/>
  <c r="J276" i="4"/>
  <c r="I276" i="4"/>
  <c r="G276" i="4"/>
  <c r="F276" i="4"/>
  <c r="D276" i="4"/>
  <c r="A276" i="4"/>
  <c r="J275" i="4"/>
  <c r="I275" i="4"/>
  <c r="G275" i="4"/>
  <c r="F275" i="4"/>
  <c r="D275" i="4"/>
  <c r="A275" i="4"/>
  <c r="J274" i="4"/>
  <c r="I274" i="4"/>
  <c r="G274" i="4"/>
  <c r="F274" i="4"/>
  <c r="D274" i="4"/>
  <c r="Q274" i="4" s="1"/>
  <c r="A274" i="4"/>
  <c r="J273" i="4"/>
  <c r="I273" i="4"/>
  <c r="G273" i="4"/>
  <c r="F273" i="4"/>
  <c r="D273" i="4"/>
  <c r="A273" i="4"/>
  <c r="J272" i="4"/>
  <c r="I272" i="4"/>
  <c r="G272" i="4"/>
  <c r="F272" i="4"/>
  <c r="E272" i="4"/>
  <c r="D272" i="4"/>
  <c r="A272" i="4"/>
  <c r="J271" i="4"/>
  <c r="I271" i="4"/>
  <c r="G271" i="4"/>
  <c r="F271" i="4"/>
  <c r="E271" i="4"/>
  <c r="D271" i="4"/>
  <c r="A271" i="4"/>
  <c r="J270" i="4"/>
  <c r="I270" i="4"/>
  <c r="G270" i="4"/>
  <c r="F270" i="4"/>
  <c r="D270" i="4"/>
  <c r="A270" i="4"/>
  <c r="J269" i="4"/>
  <c r="I269" i="4"/>
  <c r="G269" i="4"/>
  <c r="F269" i="4"/>
  <c r="D269" i="4"/>
  <c r="A269" i="4"/>
  <c r="J268" i="4"/>
  <c r="I268" i="4"/>
  <c r="G268" i="4"/>
  <c r="F268" i="4"/>
  <c r="E268" i="4"/>
  <c r="D268" i="4"/>
  <c r="N268" i="4" s="1"/>
  <c r="A268" i="4"/>
  <c r="J267" i="4"/>
  <c r="I267" i="4"/>
  <c r="G267" i="4"/>
  <c r="F267" i="4"/>
  <c r="D267" i="4"/>
  <c r="Q267" i="4" s="1"/>
  <c r="A267" i="4"/>
  <c r="J266" i="4"/>
  <c r="I266" i="4"/>
  <c r="G266" i="4"/>
  <c r="F266" i="4"/>
  <c r="E266" i="4"/>
  <c r="D266" i="4"/>
  <c r="N266" i="4" s="1"/>
  <c r="A266" i="4"/>
  <c r="J265" i="4"/>
  <c r="I265" i="4"/>
  <c r="G265" i="4"/>
  <c r="F265" i="4"/>
  <c r="D265" i="4"/>
  <c r="A265" i="4"/>
  <c r="J264" i="4"/>
  <c r="I264" i="4"/>
  <c r="G264" i="4"/>
  <c r="F264" i="4"/>
  <c r="D264" i="4"/>
  <c r="A264" i="4"/>
  <c r="J263" i="4"/>
  <c r="I263" i="4"/>
  <c r="G263" i="4"/>
  <c r="F263" i="4"/>
  <c r="D263" i="4"/>
  <c r="N263" i="4" s="1"/>
  <c r="A263" i="4"/>
  <c r="J262" i="4"/>
  <c r="I262" i="4"/>
  <c r="G262" i="4"/>
  <c r="F262" i="4"/>
  <c r="E262" i="4"/>
  <c r="D262" i="4"/>
  <c r="A262" i="4"/>
  <c r="J261" i="4"/>
  <c r="I261" i="4"/>
  <c r="G261" i="4"/>
  <c r="F261" i="4"/>
  <c r="D261" i="4"/>
  <c r="A261" i="4"/>
  <c r="J260" i="4"/>
  <c r="I260" i="4"/>
  <c r="G260" i="4"/>
  <c r="F260" i="4"/>
  <c r="D260" i="4"/>
  <c r="A260" i="4"/>
  <c r="J259" i="4"/>
  <c r="I259" i="4"/>
  <c r="G259" i="4"/>
  <c r="F259" i="4"/>
  <c r="E259" i="4"/>
  <c r="D259" i="4"/>
  <c r="A259" i="4"/>
  <c r="J258" i="4"/>
  <c r="I258" i="4"/>
  <c r="G258" i="4"/>
  <c r="F258" i="4"/>
  <c r="D258" i="4"/>
  <c r="N258" i="4" s="1"/>
  <c r="A258" i="4"/>
  <c r="J257" i="4"/>
  <c r="I257" i="4"/>
  <c r="G257" i="4"/>
  <c r="F257" i="4"/>
  <c r="D257" i="4"/>
  <c r="A257" i="4"/>
  <c r="J256" i="4"/>
  <c r="I256" i="4"/>
  <c r="G256" i="4"/>
  <c r="F256" i="4"/>
  <c r="D256" i="4"/>
  <c r="A256" i="4"/>
  <c r="J255" i="4"/>
  <c r="I255" i="4"/>
  <c r="G255" i="4"/>
  <c r="F255" i="4"/>
  <c r="D255" i="4"/>
  <c r="A255" i="4"/>
  <c r="J254" i="4"/>
  <c r="I254" i="4"/>
  <c r="G254" i="4"/>
  <c r="F254" i="4"/>
  <c r="D254" i="4"/>
  <c r="N254" i="4" s="1"/>
  <c r="A254" i="4"/>
  <c r="J253" i="4"/>
  <c r="I253" i="4"/>
  <c r="G253" i="4"/>
  <c r="F253" i="4"/>
  <c r="D253" i="4"/>
  <c r="A253" i="4"/>
  <c r="J252" i="4"/>
  <c r="I252" i="4"/>
  <c r="G252" i="4"/>
  <c r="F252" i="4"/>
  <c r="D252" i="4"/>
  <c r="A252" i="4"/>
  <c r="J251" i="4"/>
  <c r="I251" i="4"/>
  <c r="G251" i="4"/>
  <c r="F251" i="4"/>
  <c r="D251" i="4"/>
  <c r="A251" i="4"/>
  <c r="J250" i="4"/>
  <c r="I250" i="4"/>
  <c r="G250" i="4"/>
  <c r="F250" i="4"/>
  <c r="E250" i="4"/>
  <c r="D250" i="4"/>
  <c r="A250" i="4"/>
  <c r="J249" i="4"/>
  <c r="I249" i="4"/>
  <c r="G249" i="4"/>
  <c r="F249" i="4"/>
  <c r="D249" i="4"/>
  <c r="A249" i="4"/>
  <c r="J248" i="4"/>
  <c r="I248" i="4"/>
  <c r="G248" i="4"/>
  <c r="F248" i="4"/>
  <c r="D248" i="4"/>
  <c r="A248" i="4"/>
  <c r="J247" i="4"/>
  <c r="I247" i="4"/>
  <c r="G247" i="4"/>
  <c r="F247" i="4"/>
  <c r="D247" i="4"/>
  <c r="Q247" i="4" s="1"/>
  <c r="A247" i="4"/>
  <c r="J246" i="4"/>
  <c r="I246" i="4"/>
  <c r="G246" i="4"/>
  <c r="F246" i="4"/>
  <c r="D246" i="4"/>
  <c r="A246" i="4"/>
  <c r="J245" i="4"/>
  <c r="I245" i="4"/>
  <c r="G245" i="4"/>
  <c r="F245" i="4"/>
  <c r="D245" i="4"/>
  <c r="A245" i="4"/>
  <c r="J244" i="4"/>
  <c r="I244" i="4"/>
  <c r="G244" i="4"/>
  <c r="F244" i="4"/>
  <c r="D244" i="4"/>
  <c r="A244" i="4"/>
  <c r="J243" i="4"/>
  <c r="I243" i="4"/>
  <c r="G243" i="4"/>
  <c r="F243" i="4"/>
  <c r="E243" i="4"/>
  <c r="D243" i="4"/>
  <c r="A243" i="4"/>
  <c r="J242" i="4"/>
  <c r="I242" i="4"/>
  <c r="G242" i="4"/>
  <c r="F242" i="4"/>
  <c r="D242" i="4"/>
  <c r="N242" i="4" s="1"/>
  <c r="A242" i="4"/>
  <c r="J241" i="4"/>
  <c r="I241" i="4"/>
  <c r="G241" i="4"/>
  <c r="F241" i="4"/>
  <c r="E241" i="4"/>
  <c r="D241" i="4"/>
  <c r="A241" i="4"/>
  <c r="J240" i="4"/>
  <c r="I240" i="4"/>
  <c r="G240" i="4"/>
  <c r="F240" i="4"/>
  <c r="D240" i="4"/>
  <c r="Q240" i="4" s="1"/>
  <c r="A240" i="4"/>
  <c r="J239" i="4"/>
  <c r="I239" i="4"/>
  <c r="G239" i="4"/>
  <c r="F239" i="4"/>
  <c r="D239" i="4"/>
  <c r="A239" i="4"/>
  <c r="J238" i="4"/>
  <c r="I238" i="4"/>
  <c r="G238" i="4"/>
  <c r="F238" i="4"/>
  <c r="D238" i="4"/>
  <c r="A238" i="4"/>
  <c r="J237" i="4"/>
  <c r="I237" i="4"/>
  <c r="G237" i="4"/>
  <c r="F237" i="4"/>
  <c r="D237" i="4"/>
  <c r="Q237" i="4" s="1"/>
  <c r="A237" i="4"/>
  <c r="J236" i="4"/>
  <c r="I236" i="4"/>
  <c r="G236" i="4"/>
  <c r="F236" i="4"/>
  <c r="D236" i="4"/>
  <c r="A236" i="4"/>
  <c r="J235" i="4"/>
  <c r="I235" i="4"/>
  <c r="G235" i="4"/>
  <c r="F235" i="4"/>
  <c r="D235" i="4"/>
  <c r="A235" i="4"/>
  <c r="J234" i="4"/>
  <c r="I234" i="4"/>
  <c r="G234" i="4"/>
  <c r="F234" i="4"/>
  <c r="D234" i="4"/>
  <c r="N234" i="4" s="1"/>
  <c r="A234" i="4"/>
  <c r="J233" i="4"/>
  <c r="I233" i="4"/>
  <c r="G233" i="4"/>
  <c r="F233" i="4"/>
  <c r="E233" i="4"/>
  <c r="D233" i="4"/>
  <c r="N233" i="4" s="1"/>
  <c r="A233" i="4"/>
  <c r="J232" i="4"/>
  <c r="I232" i="4"/>
  <c r="G232" i="4"/>
  <c r="F232" i="4"/>
  <c r="E232" i="4"/>
  <c r="D232" i="4"/>
  <c r="A232" i="4"/>
  <c r="J231" i="4"/>
  <c r="I231" i="4"/>
  <c r="G231" i="4"/>
  <c r="F231" i="4"/>
  <c r="D231" i="4"/>
  <c r="A231" i="4"/>
  <c r="J230" i="4"/>
  <c r="I230" i="4"/>
  <c r="G230" i="4"/>
  <c r="F230" i="4"/>
  <c r="D230" i="4"/>
  <c r="N230" i="4" s="1"/>
  <c r="A230" i="4"/>
  <c r="J229" i="4"/>
  <c r="I229" i="4"/>
  <c r="G229" i="4"/>
  <c r="F229" i="4"/>
  <c r="D229" i="4"/>
  <c r="N229" i="4" s="1"/>
  <c r="A229" i="4"/>
  <c r="J228" i="4"/>
  <c r="I228" i="4"/>
  <c r="G228" i="4"/>
  <c r="F228" i="4"/>
  <c r="D228" i="4"/>
  <c r="A228" i="4"/>
  <c r="J227" i="4"/>
  <c r="I227" i="4"/>
  <c r="G227" i="4"/>
  <c r="F227" i="4"/>
  <c r="D227" i="4"/>
  <c r="N227" i="4" s="1"/>
  <c r="A227" i="4"/>
  <c r="J226" i="4"/>
  <c r="I226" i="4"/>
  <c r="G226" i="4"/>
  <c r="F226" i="4"/>
  <c r="E226" i="4"/>
  <c r="D226" i="4"/>
  <c r="A226" i="4"/>
  <c r="J225" i="4"/>
  <c r="I225" i="4"/>
  <c r="G225" i="4"/>
  <c r="F225" i="4"/>
  <c r="E225" i="4"/>
  <c r="D225" i="4"/>
  <c r="N225" i="4" s="1"/>
  <c r="A225" i="4"/>
  <c r="J224" i="4"/>
  <c r="I224" i="4"/>
  <c r="G224" i="4"/>
  <c r="F224" i="4"/>
  <c r="E224" i="4"/>
  <c r="D224" i="4"/>
  <c r="A224" i="4"/>
  <c r="J223" i="4"/>
  <c r="I223" i="4"/>
  <c r="G223" i="4"/>
  <c r="F223" i="4"/>
  <c r="E223" i="4"/>
  <c r="D223" i="4"/>
  <c r="N223" i="4" s="1"/>
  <c r="A223" i="4"/>
  <c r="J222" i="4"/>
  <c r="I222" i="4"/>
  <c r="G222" i="4"/>
  <c r="F222" i="4"/>
  <c r="D222" i="4"/>
  <c r="A222" i="4"/>
  <c r="J221" i="4"/>
  <c r="I221" i="4"/>
  <c r="G221" i="4"/>
  <c r="F221" i="4"/>
  <c r="D221" i="4"/>
  <c r="A221" i="4"/>
  <c r="J220" i="4"/>
  <c r="I220" i="4"/>
  <c r="G220" i="4"/>
  <c r="F220" i="4"/>
  <c r="E220" i="4"/>
  <c r="D220" i="4"/>
  <c r="A220" i="4"/>
  <c r="J219" i="4"/>
  <c r="I219" i="4"/>
  <c r="G219" i="4"/>
  <c r="F219" i="4"/>
  <c r="D219" i="4"/>
  <c r="N219" i="4" s="1"/>
  <c r="A219" i="4"/>
  <c r="J218" i="4"/>
  <c r="I218" i="4"/>
  <c r="G218" i="4"/>
  <c r="F218" i="4"/>
  <c r="D218" i="4"/>
  <c r="N218" i="4" s="1"/>
  <c r="A218" i="4"/>
  <c r="J217" i="4"/>
  <c r="I217" i="4"/>
  <c r="G217" i="4"/>
  <c r="F217" i="4"/>
  <c r="D217" i="4"/>
  <c r="A217" i="4"/>
  <c r="J216" i="4"/>
  <c r="I216" i="4"/>
  <c r="G216" i="4"/>
  <c r="F216" i="4"/>
  <c r="E216" i="4"/>
  <c r="D216" i="4"/>
  <c r="A216" i="4"/>
  <c r="J215" i="4"/>
  <c r="I215" i="4"/>
  <c r="G215" i="4"/>
  <c r="F215" i="4"/>
  <c r="E215" i="4"/>
  <c r="D215" i="4"/>
  <c r="N215" i="4" s="1"/>
  <c r="A215" i="4"/>
  <c r="J214" i="4"/>
  <c r="I214" i="4"/>
  <c r="G214" i="4"/>
  <c r="F214" i="4"/>
  <c r="D214" i="4"/>
  <c r="A214" i="4"/>
  <c r="J213" i="4"/>
  <c r="I213" i="4"/>
  <c r="G213" i="4"/>
  <c r="F213" i="4"/>
  <c r="D213" i="4"/>
  <c r="A213" i="4"/>
  <c r="J212" i="4"/>
  <c r="I212" i="4"/>
  <c r="G212" i="4"/>
  <c r="F212" i="4"/>
  <c r="D212" i="4"/>
  <c r="N212" i="4" s="1"/>
  <c r="A212" i="4"/>
  <c r="J211" i="4"/>
  <c r="I211" i="4"/>
  <c r="G211" i="4"/>
  <c r="F211" i="4"/>
  <c r="D211" i="4"/>
  <c r="A211" i="4"/>
  <c r="J210" i="4"/>
  <c r="I210" i="4"/>
  <c r="G210" i="4"/>
  <c r="F210" i="4"/>
  <c r="E210" i="4"/>
  <c r="D210" i="4"/>
  <c r="A210" i="4"/>
  <c r="J209" i="4"/>
  <c r="I209" i="4"/>
  <c r="G209" i="4"/>
  <c r="F209" i="4"/>
  <c r="D209" i="4"/>
  <c r="N209" i="4" s="1"/>
  <c r="A209" i="4"/>
  <c r="J208" i="4"/>
  <c r="I208" i="4"/>
  <c r="G208" i="4"/>
  <c r="F208" i="4"/>
  <c r="E208" i="4"/>
  <c r="D208" i="4"/>
  <c r="N208" i="4" s="1"/>
  <c r="A208" i="4"/>
  <c r="J207" i="4"/>
  <c r="I207" i="4"/>
  <c r="G207" i="4"/>
  <c r="F207" i="4"/>
  <c r="E207" i="4"/>
  <c r="D207" i="4"/>
  <c r="N207" i="4" s="1"/>
  <c r="A207" i="4"/>
  <c r="J206" i="4"/>
  <c r="I206" i="4"/>
  <c r="G206" i="4"/>
  <c r="F206" i="4"/>
  <c r="D206" i="4"/>
  <c r="A206" i="4"/>
  <c r="J205" i="4"/>
  <c r="I205" i="4"/>
  <c r="G205" i="4"/>
  <c r="F205" i="4"/>
  <c r="D205" i="4"/>
  <c r="A205" i="4"/>
  <c r="J204" i="4"/>
  <c r="I204" i="4"/>
  <c r="G204" i="4"/>
  <c r="F204" i="4"/>
  <c r="E204" i="4"/>
  <c r="D204" i="4"/>
  <c r="Q204" i="4" s="1"/>
  <c r="A204" i="4"/>
  <c r="J203" i="4"/>
  <c r="I203" i="4"/>
  <c r="G203" i="4"/>
  <c r="F203" i="4"/>
  <c r="D203" i="4"/>
  <c r="N203" i="4" s="1"/>
  <c r="A203" i="4"/>
  <c r="J202" i="4"/>
  <c r="I202" i="4"/>
  <c r="G202" i="4"/>
  <c r="F202" i="4"/>
  <c r="D202" i="4"/>
  <c r="A202" i="4"/>
  <c r="J201" i="4"/>
  <c r="I201" i="4"/>
  <c r="G201" i="4"/>
  <c r="F201" i="4"/>
  <c r="D201" i="4"/>
  <c r="A201" i="4"/>
  <c r="J200" i="4"/>
  <c r="I200" i="4"/>
  <c r="G200" i="4"/>
  <c r="F200" i="4"/>
  <c r="D200" i="4"/>
  <c r="N200" i="4" s="1"/>
  <c r="A200" i="4"/>
  <c r="J199" i="4"/>
  <c r="I199" i="4"/>
  <c r="G199" i="4"/>
  <c r="F199" i="4"/>
  <c r="D199" i="4"/>
  <c r="N199" i="4" s="1"/>
  <c r="A199" i="4"/>
  <c r="J198" i="4"/>
  <c r="I198" i="4"/>
  <c r="G198" i="4"/>
  <c r="F198" i="4"/>
  <c r="E198" i="4"/>
  <c r="D198" i="4"/>
  <c r="A198" i="4"/>
  <c r="J197" i="4"/>
  <c r="I197" i="4"/>
  <c r="G197" i="4"/>
  <c r="F197" i="4"/>
  <c r="E197" i="4"/>
  <c r="D197" i="4"/>
  <c r="A197" i="4"/>
  <c r="J196" i="4"/>
  <c r="I196" i="4"/>
  <c r="G196" i="4"/>
  <c r="F196" i="4"/>
  <c r="D196" i="4"/>
  <c r="Q196" i="4" s="1"/>
  <c r="A196" i="4"/>
  <c r="J195" i="4"/>
  <c r="I195" i="4"/>
  <c r="G195" i="4"/>
  <c r="F195" i="4"/>
  <c r="E195" i="4"/>
  <c r="D195" i="4"/>
  <c r="Q195" i="4" s="1"/>
  <c r="A195" i="4"/>
  <c r="J194" i="4"/>
  <c r="I194" i="4"/>
  <c r="G194" i="4"/>
  <c r="F194" i="4"/>
  <c r="E194" i="4"/>
  <c r="D194" i="4"/>
  <c r="N194" i="4" s="1"/>
  <c r="A194" i="4"/>
  <c r="J193" i="4"/>
  <c r="I193" i="4"/>
  <c r="G193" i="4"/>
  <c r="F193" i="4"/>
  <c r="D193" i="4"/>
  <c r="N193" i="4" s="1"/>
  <c r="A193" i="4"/>
  <c r="J192" i="4"/>
  <c r="I192" i="4"/>
  <c r="G192" i="4"/>
  <c r="F192" i="4"/>
  <c r="D192" i="4"/>
  <c r="Q192" i="4" s="1"/>
  <c r="A192" i="4"/>
  <c r="J191" i="4"/>
  <c r="I191" i="4"/>
  <c r="G191" i="4"/>
  <c r="F191" i="4"/>
  <c r="D191" i="4"/>
  <c r="N191" i="4" s="1"/>
  <c r="A191" i="4"/>
  <c r="J190" i="4"/>
  <c r="I190" i="4"/>
  <c r="G190" i="4"/>
  <c r="F190" i="4"/>
  <c r="D190" i="4"/>
  <c r="A190" i="4"/>
  <c r="J189" i="4"/>
  <c r="I189" i="4"/>
  <c r="G189" i="4"/>
  <c r="F189" i="4"/>
  <c r="E189" i="4"/>
  <c r="D189" i="4"/>
  <c r="N189" i="4" s="1"/>
  <c r="A189" i="4"/>
  <c r="J188" i="4"/>
  <c r="I188" i="4"/>
  <c r="G188" i="4"/>
  <c r="F188" i="4"/>
  <c r="D188" i="4"/>
  <c r="N188" i="4" s="1"/>
  <c r="A188" i="4"/>
  <c r="J187" i="4"/>
  <c r="I187" i="4"/>
  <c r="G187" i="4"/>
  <c r="F187" i="4"/>
  <c r="D187" i="4"/>
  <c r="N187" i="4" s="1"/>
  <c r="A187" i="4"/>
  <c r="J186" i="4"/>
  <c r="I186" i="4"/>
  <c r="G186" i="4"/>
  <c r="F186" i="4"/>
  <c r="D186" i="4"/>
  <c r="Q186" i="4" s="1"/>
  <c r="A186" i="4"/>
  <c r="J185" i="4"/>
  <c r="I185" i="4"/>
  <c r="G185" i="4"/>
  <c r="F185" i="4"/>
  <c r="E185" i="4"/>
  <c r="D185" i="4"/>
  <c r="A185" i="4"/>
  <c r="J184" i="4"/>
  <c r="I184" i="4"/>
  <c r="G184" i="4"/>
  <c r="F184" i="4"/>
  <c r="D184" i="4"/>
  <c r="A184" i="4"/>
  <c r="J183" i="4"/>
  <c r="I183" i="4"/>
  <c r="G183" i="4"/>
  <c r="F183" i="4"/>
  <c r="D183" i="4"/>
  <c r="A183" i="4"/>
  <c r="J182" i="4"/>
  <c r="I182" i="4"/>
  <c r="G182" i="4"/>
  <c r="F182" i="4"/>
  <c r="D182" i="4"/>
  <c r="A182" i="4"/>
  <c r="J181" i="4"/>
  <c r="I181" i="4"/>
  <c r="G181" i="4"/>
  <c r="F181" i="4"/>
  <c r="D181" i="4"/>
  <c r="N181" i="4" s="1"/>
  <c r="A181" i="4"/>
  <c r="J180" i="4"/>
  <c r="I180" i="4"/>
  <c r="G180" i="4"/>
  <c r="F180" i="4"/>
  <c r="D180" i="4"/>
  <c r="Q180" i="4" s="1"/>
  <c r="A180" i="4"/>
  <c r="J179" i="4"/>
  <c r="I179" i="4"/>
  <c r="G179" i="4"/>
  <c r="F179" i="4"/>
  <c r="E179" i="4"/>
  <c r="D179" i="4"/>
  <c r="N179" i="4" s="1"/>
  <c r="A179" i="4"/>
  <c r="J178" i="4"/>
  <c r="I178" i="4"/>
  <c r="G178" i="4"/>
  <c r="F178" i="4"/>
  <c r="D178" i="4"/>
  <c r="A178" i="4"/>
  <c r="J177" i="4"/>
  <c r="I177" i="4"/>
  <c r="G177" i="4"/>
  <c r="F177" i="4"/>
  <c r="E177" i="4"/>
  <c r="D177" i="4"/>
  <c r="Q177" i="4" s="1"/>
  <c r="A177" i="4"/>
  <c r="J176" i="4"/>
  <c r="I176" i="4"/>
  <c r="G176" i="4"/>
  <c r="F176" i="4"/>
  <c r="D176" i="4"/>
  <c r="A176" i="4"/>
  <c r="J175" i="4"/>
  <c r="I175" i="4"/>
  <c r="G175" i="4"/>
  <c r="F175" i="4"/>
  <c r="D175" i="4"/>
  <c r="A175" i="4"/>
  <c r="J174" i="4"/>
  <c r="I174" i="4"/>
  <c r="G174" i="4"/>
  <c r="F174" i="4"/>
  <c r="D174" i="4"/>
  <c r="Q174" i="4" s="1"/>
  <c r="A174" i="4"/>
  <c r="J173" i="4"/>
  <c r="I173" i="4"/>
  <c r="G173" i="4"/>
  <c r="F173" i="4"/>
  <c r="D173" i="4"/>
  <c r="N173" i="4" s="1"/>
  <c r="A173" i="4"/>
  <c r="J172" i="4"/>
  <c r="I172" i="4"/>
  <c r="G172" i="4"/>
  <c r="F172" i="4"/>
  <c r="D172" i="4"/>
  <c r="Q172" i="4" s="1"/>
  <c r="A172" i="4"/>
  <c r="J171" i="4"/>
  <c r="I171" i="4"/>
  <c r="G171" i="4"/>
  <c r="F171" i="4"/>
  <c r="D171" i="4"/>
  <c r="A171" i="4"/>
  <c r="J170" i="4"/>
  <c r="I170" i="4"/>
  <c r="G170" i="4"/>
  <c r="F170" i="4"/>
  <c r="D170" i="4"/>
  <c r="A170" i="4"/>
  <c r="J169" i="4"/>
  <c r="I169" i="4"/>
  <c r="G169" i="4"/>
  <c r="F169" i="4"/>
  <c r="E169" i="4"/>
  <c r="D169" i="4"/>
  <c r="A169" i="4"/>
  <c r="J168" i="4"/>
  <c r="I168" i="4"/>
  <c r="G168" i="4"/>
  <c r="F168" i="4"/>
  <c r="D168" i="4"/>
  <c r="A168" i="4"/>
  <c r="J167" i="4"/>
  <c r="I167" i="4"/>
  <c r="G167" i="4"/>
  <c r="F167" i="4"/>
  <c r="D167" i="4"/>
  <c r="A167" i="4"/>
  <c r="J166" i="4"/>
  <c r="I166" i="4"/>
  <c r="G166" i="4"/>
  <c r="F166" i="4"/>
  <c r="D166" i="4"/>
  <c r="A166" i="4"/>
  <c r="J165" i="4"/>
  <c r="I165" i="4"/>
  <c r="G165" i="4"/>
  <c r="F165" i="4"/>
  <c r="D165" i="4"/>
  <c r="N165" i="4" s="1"/>
  <c r="A165" i="4"/>
  <c r="J164" i="4"/>
  <c r="I164" i="4"/>
  <c r="G164" i="4"/>
  <c r="F164" i="4"/>
  <c r="D164" i="4"/>
  <c r="A164" i="4"/>
  <c r="J163" i="4"/>
  <c r="I163" i="4"/>
  <c r="G163" i="4"/>
  <c r="F163" i="4"/>
  <c r="D163" i="4"/>
  <c r="Q163" i="4" s="1"/>
  <c r="A163" i="4"/>
  <c r="J162" i="4"/>
  <c r="I162" i="4"/>
  <c r="G162" i="4"/>
  <c r="F162" i="4"/>
  <c r="D162" i="4"/>
  <c r="A162" i="4"/>
  <c r="J161" i="4"/>
  <c r="I161" i="4"/>
  <c r="G161" i="4"/>
  <c r="F161" i="4"/>
  <c r="E161" i="4"/>
  <c r="D161" i="4"/>
  <c r="A161" i="4"/>
  <c r="J160" i="4"/>
  <c r="I160" i="4"/>
  <c r="G160" i="4"/>
  <c r="F160" i="4"/>
  <c r="E160" i="4"/>
  <c r="D160" i="4"/>
  <c r="N160" i="4" s="1"/>
  <c r="A160" i="4"/>
  <c r="J159" i="4"/>
  <c r="I159" i="4"/>
  <c r="G159" i="4"/>
  <c r="F159" i="4"/>
  <c r="E159" i="4"/>
  <c r="D159" i="4"/>
  <c r="A159" i="4"/>
  <c r="J158" i="4"/>
  <c r="I158" i="4"/>
  <c r="G158" i="4"/>
  <c r="F158" i="4"/>
  <c r="D158" i="4"/>
  <c r="A158" i="4"/>
  <c r="J157" i="4"/>
  <c r="I157" i="4"/>
  <c r="G157" i="4"/>
  <c r="F157" i="4"/>
  <c r="D157" i="4"/>
  <c r="N157" i="4" s="1"/>
  <c r="A157" i="4"/>
  <c r="J156" i="4"/>
  <c r="I156" i="4"/>
  <c r="G156" i="4"/>
  <c r="F156" i="4"/>
  <c r="E156" i="4"/>
  <c r="D156" i="4"/>
  <c r="Q156" i="4" s="1"/>
  <c r="A156" i="4"/>
  <c r="J155" i="4"/>
  <c r="I155" i="4"/>
  <c r="G155" i="4"/>
  <c r="F155" i="4"/>
  <c r="D155" i="4"/>
  <c r="Q155" i="4" s="1"/>
  <c r="A155" i="4"/>
  <c r="J154" i="4"/>
  <c r="I154" i="4"/>
  <c r="G154" i="4"/>
  <c r="F154" i="4"/>
  <c r="E154" i="4"/>
  <c r="D154" i="4"/>
  <c r="N154" i="4" s="1"/>
  <c r="A154" i="4"/>
  <c r="J153" i="4"/>
  <c r="I153" i="4"/>
  <c r="G153" i="4"/>
  <c r="F153" i="4"/>
  <c r="D153" i="4"/>
  <c r="Q153" i="4" s="1"/>
  <c r="A153" i="4"/>
  <c r="J152" i="4"/>
  <c r="I152" i="4"/>
  <c r="G152" i="4"/>
  <c r="F152" i="4"/>
  <c r="E152" i="4"/>
  <c r="D152" i="4"/>
  <c r="N152" i="4" s="1"/>
  <c r="A152" i="4"/>
  <c r="J151" i="4"/>
  <c r="I151" i="4"/>
  <c r="G151" i="4"/>
  <c r="F151" i="4"/>
  <c r="E151" i="4"/>
  <c r="D151" i="4"/>
  <c r="A151" i="4"/>
  <c r="J150" i="4"/>
  <c r="I150" i="4"/>
  <c r="G150" i="4"/>
  <c r="F150" i="4"/>
  <c r="E150" i="4"/>
  <c r="D150" i="4"/>
  <c r="N150" i="4" s="1"/>
  <c r="A150" i="4"/>
  <c r="J149" i="4"/>
  <c r="I149" i="4"/>
  <c r="G149" i="4"/>
  <c r="F149" i="4"/>
  <c r="E149" i="4"/>
  <c r="D149" i="4"/>
  <c r="A149" i="4"/>
  <c r="J148" i="4"/>
  <c r="I148" i="4"/>
  <c r="G148" i="4"/>
  <c r="F148" i="4"/>
  <c r="D148" i="4"/>
  <c r="A148" i="4"/>
  <c r="J147" i="4"/>
  <c r="I147" i="4"/>
  <c r="G147" i="4"/>
  <c r="F147" i="4"/>
  <c r="D147" i="4"/>
  <c r="A147" i="4"/>
  <c r="J146" i="4"/>
  <c r="I146" i="4"/>
  <c r="G146" i="4"/>
  <c r="F146" i="4"/>
  <c r="E146" i="4"/>
  <c r="D146" i="4"/>
  <c r="A146" i="4"/>
  <c r="J145" i="4"/>
  <c r="I145" i="4"/>
  <c r="G145" i="4"/>
  <c r="F145" i="4"/>
  <c r="D145" i="4"/>
  <c r="N145" i="4" s="1"/>
  <c r="A145" i="4"/>
  <c r="J144" i="4"/>
  <c r="I144" i="4"/>
  <c r="G144" i="4"/>
  <c r="F144" i="4"/>
  <c r="E144" i="4"/>
  <c r="D144" i="4"/>
  <c r="N144" i="4" s="1"/>
  <c r="A144" i="4"/>
  <c r="J143" i="4"/>
  <c r="I143" i="4"/>
  <c r="G143" i="4"/>
  <c r="F143" i="4"/>
  <c r="E143" i="4"/>
  <c r="D143" i="4"/>
  <c r="A143" i="4"/>
  <c r="J142" i="4"/>
  <c r="I142" i="4"/>
  <c r="G142" i="4"/>
  <c r="F142" i="4"/>
  <c r="D142" i="4"/>
  <c r="Q142" i="4" s="1"/>
  <c r="A142" i="4"/>
  <c r="J141" i="4"/>
  <c r="I141" i="4"/>
  <c r="G141" i="4"/>
  <c r="F141" i="4"/>
  <c r="D141" i="4"/>
  <c r="N141" i="4" s="1"/>
  <c r="A141" i="4"/>
  <c r="J140" i="4"/>
  <c r="I140" i="4"/>
  <c r="G140" i="4"/>
  <c r="F140" i="4"/>
  <c r="E140" i="4"/>
  <c r="D140" i="4"/>
  <c r="A140" i="4"/>
  <c r="J139" i="4"/>
  <c r="I139" i="4"/>
  <c r="G139" i="4"/>
  <c r="F139" i="4"/>
  <c r="D139" i="4"/>
  <c r="N139" i="4" s="1"/>
  <c r="A139" i="4"/>
  <c r="J138" i="4"/>
  <c r="I138" i="4"/>
  <c r="G138" i="4"/>
  <c r="F138" i="4"/>
  <c r="E138" i="4"/>
  <c r="D138" i="4"/>
  <c r="Q138" i="4" s="1"/>
  <c r="A138" i="4"/>
  <c r="J137" i="4"/>
  <c r="I137" i="4"/>
  <c r="G137" i="4"/>
  <c r="F137" i="4"/>
  <c r="D137" i="4"/>
  <c r="Q137" i="4" s="1"/>
  <c r="A137" i="4"/>
  <c r="J136" i="4"/>
  <c r="I136" i="4"/>
  <c r="G136" i="4"/>
  <c r="F136" i="4"/>
  <c r="D136" i="4"/>
  <c r="N136" i="4" s="1"/>
  <c r="A136" i="4"/>
  <c r="J135" i="4"/>
  <c r="I135" i="4"/>
  <c r="G135" i="4"/>
  <c r="F135" i="4"/>
  <c r="D135" i="4"/>
  <c r="Q135" i="4" s="1"/>
  <c r="A135" i="4"/>
  <c r="J134" i="4"/>
  <c r="I134" i="4"/>
  <c r="G134" i="4"/>
  <c r="F134" i="4"/>
  <c r="D134" i="4"/>
  <c r="N134" i="4" s="1"/>
  <c r="A134" i="4"/>
  <c r="J133" i="4"/>
  <c r="I133" i="4"/>
  <c r="G133" i="4"/>
  <c r="F133" i="4"/>
  <c r="D133" i="4"/>
  <c r="N133" i="4" s="1"/>
  <c r="A133" i="4"/>
  <c r="J132" i="4"/>
  <c r="I132" i="4"/>
  <c r="G132" i="4"/>
  <c r="F132" i="4"/>
  <c r="D132" i="4"/>
  <c r="A132" i="4"/>
  <c r="J131" i="4"/>
  <c r="I131" i="4"/>
  <c r="G131" i="4"/>
  <c r="F131" i="4"/>
  <c r="E131" i="4"/>
  <c r="D131" i="4"/>
  <c r="A131" i="4"/>
  <c r="J130" i="4"/>
  <c r="I130" i="4"/>
  <c r="G130" i="4"/>
  <c r="F130" i="4"/>
  <c r="D130" i="4"/>
  <c r="N130" i="4" s="1"/>
  <c r="A130" i="4"/>
  <c r="J129" i="4"/>
  <c r="I129" i="4"/>
  <c r="G129" i="4"/>
  <c r="F129" i="4"/>
  <c r="D129" i="4"/>
  <c r="N129" i="4" s="1"/>
  <c r="A129" i="4"/>
  <c r="J128" i="4"/>
  <c r="I128" i="4"/>
  <c r="G128" i="4"/>
  <c r="F128" i="4"/>
  <c r="D128" i="4"/>
  <c r="A128" i="4"/>
  <c r="J127" i="4"/>
  <c r="I127" i="4"/>
  <c r="G127" i="4"/>
  <c r="F127" i="4"/>
  <c r="D127" i="4"/>
  <c r="N127" i="4" s="1"/>
  <c r="A127" i="4"/>
  <c r="J126" i="4"/>
  <c r="I126" i="4"/>
  <c r="G126" i="4"/>
  <c r="F126" i="4"/>
  <c r="D126" i="4"/>
  <c r="N126" i="4" s="1"/>
  <c r="A126" i="4"/>
  <c r="J125" i="4"/>
  <c r="I125" i="4"/>
  <c r="G125" i="4"/>
  <c r="F125" i="4"/>
  <c r="D125" i="4"/>
  <c r="A125" i="4"/>
  <c r="J124" i="4"/>
  <c r="I124" i="4"/>
  <c r="G124" i="4"/>
  <c r="F124" i="4"/>
  <c r="D124" i="4"/>
  <c r="Q124" i="4" s="1"/>
  <c r="A124" i="4"/>
  <c r="J123" i="4"/>
  <c r="I123" i="4"/>
  <c r="G123" i="4"/>
  <c r="F123" i="4"/>
  <c r="D123" i="4"/>
  <c r="Q123" i="4" s="1"/>
  <c r="A123" i="4"/>
  <c r="J122" i="4"/>
  <c r="I122" i="4"/>
  <c r="G122" i="4"/>
  <c r="F122" i="4"/>
  <c r="E122" i="4"/>
  <c r="D122" i="4"/>
  <c r="A122" i="4"/>
  <c r="J121" i="4"/>
  <c r="I121" i="4"/>
  <c r="G121" i="4"/>
  <c r="F121" i="4"/>
  <c r="D121" i="4"/>
  <c r="N121" i="4" s="1"/>
  <c r="A121" i="4"/>
  <c r="J120" i="4"/>
  <c r="I120" i="4"/>
  <c r="G120" i="4"/>
  <c r="F120" i="4"/>
  <c r="D120" i="4"/>
  <c r="Q120" i="4" s="1"/>
  <c r="A120" i="4"/>
  <c r="J119" i="4"/>
  <c r="I119" i="4"/>
  <c r="G119" i="4"/>
  <c r="F119" i="4"/>
  <c r="D119" i="4"/>
  <c r="Q119" i="4" s="1"/>
  <c r="A119" i="4"/>
  <c r="J118" i="4"/>
  <c r="I118" i="4"/>
  <c r="G118" i="4"/>
  <c r="F118" i="4"/>
  <c r="D118" i="4"/>
  <c r="N118" i="4" s="1"/>
  <c r="A118" i="4"/>
  <c r="J117" i="4"/>
  <c r="I117" i="4"/>
  <c r="G117" i="4"/>
  <c r="F117" i="4"/>
  <c r="D117" i="4"/>
  <c r="A117" i="4"/>
  <c r="J116" i="4"/>
  <c r="I116" i="4"/>
  <c r="G116" i="4"/>
  <c r="F116" i="4"/>
  <c r="D116" i="4"/>
  <c r="A116" i="4"/>
  <c r="J115" i="4"/>
  <c r="I115" i="4"/>
  <c r="G115" i="4"/>
  <c r="F115" i="4"/>
  <c r="E115" i="4"/>
  <c r="D115" i="4"/>
  <c r="N115" i="4" s="1"/>
  <c r="A115" i="4"/>
  <c r="J114" i="4"/>
  <c r="I114" i="4"/>
  <c r="G114" i="4"/>
  <c r="F114" i="4"/>
  <c r="D114" i="4"/>
  <c r="A114" i="4"/>
  <c r="J113" i="4"/>
  <c r="I113" i="4"/>
  <c r="G113" i="4"/>
  <c r="F113" i="4"/>
  <c r="E113" i="4"/>
  <c r="D113" i="4"/>
  <c r="N113" i="4" s="1"/>
  <c r="A113" i="4"/>
  <c r="J112" i="4"/>
  <c r="I112" i="4"/>
  <c r="G112" i="4"/>
  <c r="F112" i="4"/>
  <c r="D112" i="4"/>
  <c r="A112" i="4"/>
  <c r="J111" i="4"/>
  <c r="I111" i="4"/>
  <c r="G111" i="4"/>
  <c r="F111" i="4"/>
  <c r="D111" i="4"/>
  <c r="Q111" i="4" s="1"/>
  <c r="A111" i="4"/>
  <c r="J110" i="4"/>
  <c r="I110" i="4"/>
  <c r="G110" i="4"/>
  <c r="F110" i="4"/>
  <c r="D110" i="4"/>
  <c r="N110" i="4" s="1"/>
  <c r="A110" i="4"/>
  <c r="J109" i="4"/>
  <c r="I109" i="4"/>
  <c r="G109" i="4"/>
  <c r="F109" i="4"/>
  <c r="D109" i="4"/>
  <c r="A109" i="4"/>
  <c r="J108" i="4"/>
  <c r="I108" i="4"/>
  <c r="G108" i="4"/>
  <c r="F108" i="4"/>
  <c r="D108" i="4"/>
  <c r="A108" i="4"/>
  <c r="J107" i="4"/>
  <c r="I107" i="4"/>
  <c r="G107" i="4"/>
  <c r="F107" i="4"/>
  <c r="D107" i="4"/>
  <c r="N107" i="4" s="1"/>
  <c r="A107" i="4"/>
  <c r="J106" i="4"/>
  <c r="I106" i="4"/>
  <c r="G106" i="4"/>
  <c r="F106" i="4"/>
  <c r="E106" i="4"/>
  <c r="D106" i="4"/>
  <c r="A106" i="4"/>
  <c r="J105" i="4"/>
  <c r="I105" i="4"/>
  <c r="G105" i="4"/>
  <c r="F105" i="4"/>
  <c r="E105" i="4"/>
  <c r="D105" i="4"/>
  <c r="N105" i="4" s="1"/>
  <c r="A105" i="4"/>
  <c r="J104" i="4"/>
  <c r="I104" i="4"/>
  <c r="G104" i="4"/>
  <c r="F104" i="4"/>
  <c r="D104" i="4"/>
  <c r="A104" i="4"/>
  <c r="J103" i="4"/>
  <c r="I103" i="4"/>
  <c r="G103" i="4"/>
  <c r="F103" i="4"/>
  <c r="D103" i="4"/>
  <c r="Q103" i="4" s="1"/>
  <c r="A103" i="4"/>
  <c r="J102" i="4"/>
  <c r="I102" i="4"/>
  <c r="G102" i="4"/>
  <c r="F102" i="4"/>
  <c r="D102" i="4"/>
  <c r="A102" i="4"/>
  <c r="J101" i="4"/>
  <c r="I101" i="4"/>
  <c r="G101" i="4"/>
  <c r="F101" i="4"/>
  <c r="D101" i="4"/>
  <c r="A101" i="4"/>
  <c r="J100" i="4"/>
  <c r="I100" i="4"/>
  <c r="G100" i="4"/>
  <c r="F100" i="4"/>
  <c r="D100" i="4"/>
  <c r="A100" i="4"/>
  <c r="J99" i="4"/>
  <c r="I99" i="4"/>
  <c r="G99" i="4"/>
  <c r="F99" i="4"/>
  <c r="D99" i="4"/>
  <c r="N99" i="4" s="1"/>
  <c r="A99" i="4"/>
  <c r="J98" i="4"/>
  <c r="I98" i="4"/>
  <c r="G98" i="4"/>
  <c r="F98" i="4"/>
  <c r="E98" i="4"/>
  <c r="D98" i="4"/>
  <c r="A98" i="4"/>
  <c r="J97" i="4"/>
  <c r="I97" i="4"/>
  <c r="G97" i="4"/>
  <c r="F97" i="4"/>
  <c r="E97" i="4"/>
  <c r="D97" i="4"/>
  <c r="N97" i="4" s="1"/>
  <c r="A97" i="4"/>
  <c r="J96" i="4"/>
  <c r="I96" i="4"/>
  <c r="G96" i="4"/>
  <c r="F96" i="4"/>
  <c r="E96" i="4"/>
  <c r="D96" i="4"/>
  <c r="Q96" i="4" s="1"/>
  <c r="A96" i="4"/>
  <c r="J95" i="4"/>
  <c r="I95" i="4"/>
  <c r="G95" i="4"/>
  <c r="F95" i="4"/>
  <c r="E95" i="4"/>
  <c r="D95" i="4"/>
  <c r="A95" i="4"/>
  <c r="J94" i="4"/>
  <c r="I94" i="4"/>
  <c r="G94" i="4"/>
  <c r="F94" i="4"/>
  <c r="E94" i="4"/>
  <c r="D94" i="4"/>
  <c r="N94" i="4" s="1"/>
  <c r="A94" i="4"/>
  <c r="J93" i="4"/>
  <c r="I93" i="4"/>
  <c r="G93" i="4"/>
  <c r="F93" i="4"/>
  <c r="E93" i="4"/>
  <c r="D93" i="4"/>
  <c r="A93" i="4"/>
  <c r="J92" i="4"/>
  <c r="I92" i="4"/>
  <c r="G92" i="4"/>
  <c r="F92" i="4"/>
  <c r="E92" i="4"/>
  <c r="D92" i="4"/>
  <c r="A92" i="4"/>
  <c r="J91" i="4"/>
  <c r="I91" i="4"/>
  <c r="G91" i="4"/>
  <c r="F91" i="4"/>
  <c r="D91" i="4"/>
  <c r="N91" i="4" s="1"/>
  <c r="A91" i="4"/>
  <c r="J90" i="4"/>
  <c r="I90" i="4"/>
  <c r="G90" i="4"/>
  <c r="F90" i="4"/>
  <c r="D90" i="4"/>
  <c r="A90" i="4"/>
  <c r="J89" i="4"/>
  <c r="I89" i="4"/>
  <c r="G89" i="4"/>
  <c r="F89" i="4"/>
  <c r="D89" i="4"/>
  <c r="N89" i="4" s="1"/>
  <c r="A89" i="4"/>
  <c r="J88" i="4"/>
  <c r="I88" i="4"/>
  <c r="G88" i="4"/>
  <c r="F88" i="4"/>
  <c r="E88" i="4"/>
  <c r="D88" i="4"/>
  <c r="Q88" i="4" s="1"/>
  <c r="A88" i="4"/>
  <c r="J87" i="4"/>
  <c r="I87" i="4"/>
  <c r="G87" i="4"/>
  <c r="F87" i="4"/>
  <c r="E87" i="4"/>
  <c r="D87" i="4"/>
  <c r="Q87" i="4" s="1"/>
  <c r="A87" i="4"/>
  <c r="J86" i="4"/>
  <c r="I86" i="4"/>
  <c r="G86" i="4"/>
  <c r="F86" i="4"/>
  <c r="D86" i="4"/>
  <c r="N86" i="4" s="1"/>
  <c r="A86" i="4"/>
  <c r="J85" i="4"/>
  <c r="I85" i="4"/>
  <c r="G85" i="4"/>
  <c r="F85" i="4"/>
  <c r="D85" i="4"/>
  <c r="A85" i="4"/>
  <c r="J84" i="4"/>
  <c r="I84" i="4"/>
  <c r="G84" i="4"/>
  <c r="F84" i="4"/>
  <c r="D84" i="4"/>
  <c r="N84" i="4" s="1"/>
  <c r="A84" i="4"/>
  <c r="J83" i="4"/>
  <c r="I83" i="4"/>
  <c r="G83" i="4"/>
  <c r="F83" i="4"/>
  <c r="D83" i="4"/>
  <c r="Q83" i="4" s="1"/>
  <c r="A83" i="4"/>
  <c r="J82" i="4"/>
  <c r="I82" i="4"/>
  <c r="G82" i="4"/>
  <c r="F82" i="4"/>
  <c r="D82" i="4"/>
  <c r="A82" i="4"/>
  <c r="J81" i="4"/>
  <c r="I81" i="4"/>
  <c r="G81" i="4"/>
  <c r="F81" i="4"/>
  <c r="D81" i="4"/>
  <c r="A81" i="4"/>
  <c r="J80" i="4"/>
  <c r="I80" i="4"/>
  <c r="G80" i="4"/>
  <c r="F80" i="4"/>
  <c r="E80" i="4"/>
  <c r="D80" i="4"/>
  <c r="A80" i="4"/>
  <c r="J79" i="4"/>
  <c r="I79" i="4"/>
  <c r="G79" i="4"/>
  <c r="F79" i="4"/>
  <c r="E79" i="4"/>
  <c r="D79" i="4"/>
  <c r="Q79" i="4" s="1"/>
  <c r="A79" i="4"/>
  <c r="J78" i="4"/>
  <c r="I78" i="4"/>
  <c r="G78" i="4"/>
  <c r="F78" i="4"/>
  <c r="E78" i="4"/>
  <c r="D78" i="4"/>
  <c r="N78" i="4" s="1"/>
  <c r="A78" i="4"/>
  <c r="J77" i="4"/>
  <c r="I77" i="4"/>
  <c r="G77" i="4"/>
  <c r="F77" i="4"/>
  <c r="D77" i="4"/>
  <c r="A77" i="4"/>
  <c r="J76" i="4"/>
  <c r="I76" i="4"/>
  <c r="G76" i="4"/>
  <c r="F76" i="4"/>
  <c r="E76" i="4"/>
  <c r="D76" i="4"/>
  <c r="A76" i="4"/>
  <c r="J75" i="4"/>
  <c r="I75" i="4"/>
  <c r="G75" i="4"/>
  <c r="F75" i="4"/>
  <c r="D75" i="4"/>
  <c r="N75" i="4" s="1"/>
  <c r="A75" i="4"/>
  <c r="J74" i="4"/>
  <c r="I74" i="4"/>
  <c r="G74" i="4"/>
  <c r="F74" i="4"/>
  <c r="D74" i="4"/>
  <c r="A74" i="4"/>
  <c r="J73" i="4"/>
  <c r="I73" i="4"/>
  <c r="G73" i="4"/>
  <c r="F73" i="4"/>
  <c r="D73" i="4"/>
  <c r="Q73" i="4" s="1"/>
  <c r="A73" i="4"/>
  <c r="J72" i="4"/>
  <c r="I72" i="4"/>
  <c r="G72" i="4"/>
  <c r="F72" i="4"/>
  <c r="D72" i="4"/>
  <c r="A72" i="4"/>
  <c r="J71" i="4"/>
  <c r="I71" i="4"/>
  <c r="G71" i="4"/>
  <c r="F71" i="4"/>
  <c r="D71" i="4"/>
  <c r="A71" i="4"/>
  <c r="J70" i="4"/>
  <c r="I70" i="4"/>
  <c r="G70" i="4"/>
  <c r="F70" i="4"/>
  <c r="D70" i="4"/>
  <c r="N70" i="4" s="1"/>
  <c r="A70" i="4"/>
  <c r="J69" i="4"/>
  <c r="I69" i="4"/>
  <c r="G69" i="4"/>
  <c r="F69" i="4"/>
  <c r="D69" i="4"/>
  <c r="N69" i="4" s="1"/>
  <c r="A69" i="4"/>
  <c r="J68" i="4"/>
  <c r="I68" i="4"/>
  <c r="G68" i="4"/>
  <c r="F68" i="4"/>
  <c r="D68" i="4"/>
  <c r="A68" i="4"/>
  <c r="J67" i="4"/>
  <c r="I67" i="4"/>
  <c r="G67" i="4"/>
  <c r="F67" i="4"/>
  <c r="E67" i="4"/>
  <c r="D67" i="4"/>
  <c r="N67" i="4" s="1"/>
  <c r="A67" i="4"/>
  <c r="J66" i="4"/>
  <c r="I66" i="4"/>
  <c r="G66" i="4"/>
  <c r="F66" i="4"/>
  <c r="D66" i="4"/>
  <c r="Q66" i="4" s="1"/>
  <c r="A66" i="4"/>
  <c r="J65" i="4"/>
  <c r="I65" i="4"/>
  <c r="G65" i="4"/>
  <c r="F65" i="4"/>
  <c r="D65" i="4"/>
  <c r="N65" i="4" s="1"/>
  <c r="A65" i="4"/>
  <c r="J64" i="4"/>
  <c r="I64" i="4"/>
  <c r="G64" i="4"/>
  <c r="F64" i="4"/>
  <c r="D64" i="4"/>
  <c r="N64" i="4" s="1"/>
  <c r="A64" i="4"/>
  <c r="J63" i="4"/>
  <c r="I63" i="4"/>
  <c r="G63" i="4"/>
  <c r="F63" i="4"/>
  <c r="D63" i="4"/>
  <c r="A63" i="4"/>
  <c r="J62" i="4"/>
  <c r="I62" i="4"/>
  <c r="G62" i="4"/>
  <c r="F62" i="4"/>
  <c r="D62" i="4"/>
  <c r="A62" i="4"/>
  <c r="J61" i="4"/>
  <c r="I61" i="4"/>
  <c r="G61" i="4"/>
  <c r="F61" i="4"/>
  <c r="D61" i="4"/>
  <c r="N61" i="4" s="1"/>
  <c r="A61" i="4"/>
  <c r="J60" i="4"/>
  <c r="I60" i="4"/>
  <c r="G60" i="4"/>
  <c r="F60" i="4"/>
  <c r="D60" i="4"/>
  <c r="Q60" i="4" s="1"/>
  <c r="A60" i="4"/>
  <c r="J59" i="4"/>
  <c r="I59" i="4"/>
  <c r="G59" i="4"/>
  <c r="F59" i="4"/>
  <c r="E59" i="4"/>
  <c r="D59" i="4"/>
  <c r="A59" i="4"/>
  <c r="J58" i="4"/>
  <c r="I58" i="4"/>
  <c r="G58" i="4"/>
  <c r="F58" i="4"/>
  <c r="D58" i="4"/>
  <c r="Q58" i="4" s="1"/>
  <c r="A58" i="4"/>
  <c r="J57" i="4"/>
  <c r="I57" i="4"/>
  <c r="G57" i="4"/>
  <c r="F57" i="4"/>
  <c r="D57" i="4"/>
  <c r="Q57" i="4" s="1"/>
  <c r="A57" i="4"/>
  <c r="J56" i="4"/>
  <c r="I56" i="4"/>
  <c r="G56" i="4"/>
  <c r="F56" i="4"/>
  <c r="D56" i="4"/>
  <c r="N56" i="4" s="1"/>
  <c r="A56" i="4"/>
  <c r="J55" i="4"/>
  <c r="I55" i="4"/>
  <c r="G55" i="4"/>
  <c r="F55" i="4"/>
  <c r="D55" i="4"/>
  <c r="A55" i="4"/>
  <c r="J54" i="4"/>
  <c r="I54" i="4"/>
  <c r="G54" i="4"/>
  <c r="F54" i="4"/>
  <c r="D54" i="4"/>
  <c r="A54" i="4"/>
  <c r="J53" i="4"/>
  <c r="I53" i="4"/>
  <c r="G53" i="4"/>
  <c r="F53" i="4"/>
  <c r="D53" i="4"/>
  <c r="N53" i="4" s="1"/>
  <c r="A53" i="4"/>
  <c r="J52" i="4"/>
  <c r="I52" i="4"/>
  <c r="G52" i="4"/>
  <c r="F52" i="4"/>
  <c r="D52" i="4"/>
  <c r="Q52" i="4" s="1"/>
  <c r="A52" i="4"/>
  <c r="J51" i="4"/>
  <c r="I51" i="4"/>
  <c r="G51" i="4"/>
  <c r="F51" i="4"/>
  <c r="E51" i="4"/>
  <c r="D51" i="4"/>
  <c r="A51" i="4"/>
  <c r="J50" i="4"/>
  <c r="I50" i="4"/>
  <c r="G50" i="4"/>
  <c r="F50" i="4"/>
  <c r="D50" i="4"/>
  <c r="Q50" i="4" s="1"/>
  <c r="A50" i="4"/>
  <c r="J49" i="4"/>
  <c r="I49" i="4"/>
  <c r="G49" i="4"/>
  <c r="F49" i="4"/>
  <c r="E49" i="4"/>
  <c r="D49" i="4"/>
  <c r="N49" i="4" s="1"/>
  <c r="A49" i="4"/>
  <c r="J48" i="4"/>
  <c r="I48" i="4"/>
  <c r="G48" i="4"/>
  <c r="F48" i="4"/>
  <c r="E48" i="4"/>
  <c r="D48" i="4"/>
  <c r="N48" i="4" s="1"/>
  <c r="A48" i="4"/>
  <c r="J47" i="4"/>
  <c r="I47" i="4"/>
  <c r="G47" i="4"/>
  <c r="F47" i="4"/>
  <c r="D47" i="4"/>
  <c r="A47" i="4"/>
  <c r="J46" i="4"/>
  <c r="I46" i="4"/>
  <c r="G46" i="4"/>
  <c r="F46" i="4"/>
  <c r="D46" i="4"/>
  <c r="A46" i="4"/>
  <c r="J45" i="4"/>
  <c r="I45" i="4"/>
  <c r="G45" i="4"/>
  <c r="F45" i="4"/>
  <c r="D45" i="4"/>
  <c r="A45" i="4"/>
  <c r="J44" i="4"/>
  <c r="I44" i="4"/>
  <c r="G44" i="4"/>
  <c r="F44" i="4"/>
  <c r="D44" i="4"/>
  <c r="A44" i="4"/>
  <c r="J43" i="4"/>
  <c r="I43" i="4"/>
  <c r="G43" i="4"/>
  <c r="F43" i="4"/>
  <c r="D43" i="4"/>
  <c r="N43" i="4" s="1"/>
  <c r="A43" i="4"/>
  <c r="J42" i="4"/>
  <c r="I42" i="4"/>
  <c r="G42" i="4"/>
  <c r="F42" i="4"/>
  <c r="D42" i="4"/>
  <c r="N42" i="4" s="1"/>
  <c r="A42" i="4"/>
  <c r="J41" i="4"/>
  <c r="I41" i="4"/>
  <c r="G41" i="4"/>
  <c r="F41" i="4"/>
  <c r="E41" i="4"/>
  <c r="D41" i="4"/>
  <c r="N41" i="4" s="1"/>
  <c r="A41" i="4"/>
  <c r="J40" i="4"/>
  <c r="I40" i="4"/>
  <c r="G40" i="4"/>
  <c r="F40" i="4"/>
  <c r="D40" i="4"/>
  <c r="N40" i="4" s="1"/>
  <c r="A40" i="4"/>
  <c r="J39" i="4"/>
  <c r="I39" i="4"/>
  <c r="G39" i="4"/>
  <c r="F39" i="4"/>
  <c r="D39" i="4"/>
  <c r="A39" i="4"/>
  <c r="J38" i="4"/>
  <c r="I38" i="4"/>
  <c r="G38" i="4"/>
  <c r="F38" i="4"/>
  <c r="D38" i="4"/>
  <c r="A38" i="4"/>
  <c r="J37" i="4"/>
  <c r="I37" i="4"/>
  <c r="G37" i="4"/>
  <c r="F37" i="4"/>
  <c r="D37" i="4"/>
  <c r="N37" i="4" s="1"/>
  <c r="A37" i="4"/>
  <c r="J36" i="4"/>
  <c r="I36" i="4"/>
  <c r="G36" i="4"/>
  <c r="F36" i="4"/>
  <c r="D36" i="4"/>
  <c r="A36" i="4"/>
  <c r="J35" i="4"/>
  <c r="I35" i="4"/>
  <c r="G35" i="4"/>
  <c r="F35" i="4"/>
  <c r="D35" i="4"/>
  <c r="A35" i="4"/>
  <c r="J34" i="4"/>
  <c r="I34" i="4"/>
  <c r="G34" i="4"/>
  <c r="F34" i="4"/>
  <c r="D34" i="4"/>
  <c r="Q34" i="4" s="1"/>
  <c r="A34" i="4"/>
  <c r="J33" i="4"/>
  <c r="I33" i="4"/>
  <c r="G33" i="4"/>
  <c r="F33" i="4"/>
  <c r="E33" i="4"/>
  <c r="D33" i="4"/>
  <c r="N33" i="4" s="1"/>
  <c r="A33" i="4"/>
  <c r="J32" i="4"/>
  <c r="I32" i="4"/>
  <c r="G32" i="4"/>
  <c r="F32" i="4"/>
  <c r="E32" i="4"/>
  <c r="D32" i="4"/>
  <c r="N32" i="4" s="1"/>
  <c r="A32" i="4"/>
  <c r="J31" i="4"/>
  <c r="I31" i="4"/>
  <c r="G31" i="4"/>
  <c r="F31" i="4"/>
  <c r="E31" i="4"/>
  <c r="D31" i="4"/>
  <c r="A31" i="4"/>
  <c r="J30" i="4"/>
  <c r="I30" i="4"/>
  <c r="G30" i="4"/>
  <c r="F30" i="4"/>
  <c r="D30" i="4"/>
  <c r="Q30" i="4" s="1"/>
  <c r="A30" i="4"/>
  <c r="J29" i="4"/>
  <c r="I29" i="4"/>
  <c r="G29" i="4"/>
  <c r="F29" i="4"/>
  <c r="E29" i="4"/>
  <c r="D29" i="4"/>
  <c r="N29" i="4" s="1"/>
  <c r="A29" i="4"/>
  <c r="J28" i="4"/>
  <c r="I28" i="4"/>
  <c r="G28" i="4"/>
  <c r="F28" i="4"/>
  <c r="E28" i="4"/>
  <c r="D28" i="4"/>
  <c r="Q28" i="4" s="1"/>
  <c r="A28" i="4"/>
  <c r="J27" i="4"/>
  <c r="I27" i="4"/>
  <c r="G27" i="4"/>
  <c r="F27" i="4"/>
  <c r="D27" i="4"/>
  <c r="N27" i="4" s="1"/>
  <c r="A27" i="4"/>
  <c r="J26" i="4"/>
  <c r="I26" i="4"/>
  <c r="G26" i="4"/>
  <c r="F26" i="4"/>
  <c r="E26" i="4"/>
  <c r="D26" i="4"/>
  <c r="A26" i="4"/>
  <c r="J25" i="4"/>
  <c r="I25" i="4"/>
  <c r="G25" i="4"/>
  <c r="F25" i="4"/>
  <c r="D25" i="4"/>
  <c r="N25" i="4" s="1"/>
  <c r="A25" i="4"/>
  <c r="J24" i="4"/>
  <c r="I24" i="4"/>
  <c r="G24" i="4"/>
  <c r="F24" i="4"/>
  <c r="E24" i="4"/>
  <c r="D24" i="4"/>
  <c r="N24" i="4" s="1"/>
  <c r="A24" i="4"/>
  <c r="J23" i="4"/>
  <c r="I23" i="4"/>
  <c r="G23" i="4"/>
  <c r="F23" i="4"/>
  <c r="E23" i="4"/>
  <c r="D23" i="4"/>
  <c r="Q23" i="4" s="1"/>
  <c r="A23" i="4"/>
  <c r="J22" i="4"/>
  <c r="I22" i="4"/>
  <c r="G22" i="4"/>
  <c r="F22" i="4"/>
  <c r="E22" i="4"/>
  <c r="D22" i="4"/>
  <c r="Q22" i="4" s="1"/>
  <c r="A22" i="4"/>
  <c r="J21" i="4"/>
  <c r="I21" i="4"/>
  <c r="G21" i="4"/>
  <c r="F21" i="4"/>
  <c r="D21" i="4"/>
  <c r="N21" i="4" s="1"/>
  <c r="A21" i="4"/>
  <c r="J20" i="4"/>
  <c r="I20" i="4"/>
  <c r="G20" i="4"/>
  <c r="F20" i="4"/>
  <c r="D20" i="4"/>
  <c r="A20" i="4"/>
  <c r="J19" i="4"/>
  <c r="I19" i="4"/>
  <c r="G19" i="4"/>
  <c r="F19" i="4"/>
  <c r="D19" i="4"/>
  <c r="A19" i="4"/>
  <c r="J18" i="4"/>
  <c r="I18" i="4"/>
  <c r="G18" i="4"/>
  <c r="F18" i="4"/>
  <c r="E18" i="4"/>
  <c r="D18" i="4"/>
  <c r="N18" i="4" s="1"/>
  <c r="A18" i="4"/>
  <c r="J17" i="4"/>
  <c r="I17" i="4"/>
  <c r="G17" i="4"/>
  <c r="F17" i="4"/>
  <c r="D17" i="4"/>
  <c r="N17" i="4" s="1"/>
  <c r="A17" i="4"/>
  <c r="J16" i="4"/>
  <c r="I16" i="4"/>
  <c r="G16" i="4"/>
  <c r="F16" i="4"/>
  <c r="E16" i="4"/>
  <c r="D16" i="4"/>
  <c r="N16" i="4" s="1"/>
  <c r="A16" i="4"/>
  <c r="J15" i="4"/>
  <c r="I15" i="4"/>
  <c r="G15" i="4"/>
  <c r="F15" i="4"/>
  <c r="E15" i="4"/>
  <c r="D15" i="4"/>
  <c r="A15" i="4"/>
  <c r="J14" i="4"/>
  <c r="I14" i="4"/>
  <c r="G14" i="4"/>
  <c r="F14" i="4"/>
  <c r="D14" i="4"/>
  <c r="Q14" i="4" s="1"/>
  <c r="A14" i="4"/>
  <c r="J13" i="4"/>
  <c r="I13" i="4"/>
  <c r="G13" i="4"/>
  <c r="F13" i="4"/>
  <c r="D13" i="4"/>
  <c r="N13" i="4" s="1"/>
  <c r="A13" i="4"/>
  <c r="J12" i="4"/>
  <c r="I12" i="4"/>
  <c r="G12" i="4"/>
  <c r="F12" i="4"/>
  <c r="E12" i="4"/>
  <c r="D12" i="4"/>
  <c r="N12" i="4" s="1"/>
  <c r="A12" i="4"/>
  <c r="J11" i="4"/>
  <c r="I11" i="4"/>
  <c r="G11" i="4"/>
  <c r="F11" i="4"/>
  <c r="D11" i="4"/>
  <c r="N11" i="4" s="1"/>
  <c r="A11" i="4"/>
  <c r="J10" i="4"/>
  <c r="I10" i="4"/>
  <c r="G10" i="4"/>
  <c r="F10" i="4"/>
  <c r="D10" i="4"/>
  <c r="N10" i="4" s="1"/>
  <c r="A10" i="4"/>
  <c r="J9" i="4"/>
  <c r="I9" i="4"/>
  <c r="G9" i="4"/>
  <c r="F9" i="4"/>
  <c r="D9" i="4"/>
  <c r="N9" i="4" s="1"/>
  <c r="A9" i="4"/>
  <c r="J8" i="4"/>
  <c r="I8" i="4"/>
  <c r="G8" i="4"/>
  <c r="F8" i="4"/>
  <c r="D8" i="4"/>
  <c r="N8" i="4" s="1"/>
  <c r="A8" i="4"/>
  <c r="J7" i="4"/>
  <c r="I7" i="4"/>
  <c r="G7" i="4"/>
  <c r="F7" i="4"/>
  <c r="D7" i="4"/>
  <c r="Q7" i="4" s="1"/>
  <c r="A7" i="4"/>
  <c r="J6" i="4"/>
  <c r="I6" i="4"/>
  <c r="G6" i="4"/>
  <c r="F6" i="4"/>
  <c r="D6" i="4"/>
  <c r="A6" i="4"/>
  <c r="J5" i="4"/>
  <c r="I5" i="4"/>
  <c r="G5" i="4"/>
  <c r="F5" i="4"/>
  <c r="D5" i="4"/>
  <c r="N5" i="4" s="1"/>
  <c r="A5" i="4"/>
  <c r="J4" i="4"/>
  <c r="I4" i="4"/>
  <c r="G4" i="4"/>
  <c r="F4" i="4"/>
  <c r="E4" i="4"/>
  <c r="D4" i="4"/>
  <c r="A4" i="4"/>
  <c r="J3" i="4"/>
  <c r="I3" i="4"/>
  <c r="G3" i="4"/>
  <c r="F3" i="4"/>
  <c r="E3" i="4"/>
  <c r="D3" i="4"/>
  <c r="A3" i="4"/>
  <c r="J2" i="4"/>
  <c r="I2" i="4"/>
  <c r="G2" i="4"/>
  <c r="F2" i="4"/>
  <c r="E2" i="4"/>
  <c r="D2" i="4"/>
  <c r="N2" i="4" s="1"/>
  <c r="A2" i="4"/>
  <c r="Q1" i="4"/>
  <c r="K1" i="4"/>
  <c r="J1" i="4"/>
  <c r="I1" i="4"/>
  <c r="H1" i="4"/>
  <c r="G1" i="4"/>
  <c r="F1" i="4"/>
  <c r="E1" i="4"/>
  <c r="D1" i="4"/>
  <c r="C1" i="4"/>
  <c r="B1" i="4"/>
  <c r="A1" i="4"/>
  <c r="J284" i="9"/>
  <c r="J283" i="9"/>
  <c r="J282" i="9"/>
  <c r="J281" i="9"/>
  <c r="J280" i="9"/>
  <c r="J279" i="9"/>
  <c r="J278" i="9"/>
  <c r="J277" i="9"/>
  <c r="J276" i="9"/>
  <c r="J275" i="9"/>
  <c r="J274" i="9"/>
  <c r="J273" i="9"/>
  <c r="J272" i="9"/>
  <c r="J271" i="9"/>
  <c r="J270" i="9"/>
  <c r="J269" i="9"/>
  <c r="J268" i="9"/>
  <c r="J267" i="9"/>
  <c r="J266" i="9"/>
  <c r="J265" i="9"/>
  <c r="J264" i="9"/>
  <c r="J263" i="9"/>
  <c r="J262" i="9"/>
  <c r="J261" i="9"/>
  <c r="J260" i="9"/>
  <c r="J259" i="9"/>
  <c r="J258" i="9"/>
  <c r="J257" i="9"/>
  <c r="J256" i="9"/>
  <c r="J255" i="9"/>
  <c r="J254" i="9"/>
  <c r="J253" i="9"/>
  <c r="J252" i="9"/>
  <c r="J251" i="9"/>
  <c r="J250" i="9"/>
  <c r="N249" i="9"/>
  <c r="J249" i="9"/>
  <c r="J248" i="9"/>
  <c r="J247" i="9"/>
  <c r="J246" i="9"/>
  <c r="J245" i="9"/>
  <c r="J244" i="9"/>
  <c r="J243" i="9"/>
  <c r="J242" i="9"/>
  <c r="J241" i="9"/>
  <c r="J240" i="9"/>
  <c r="J239" i="9"/>
  <c r="J238" i="9"/>
  <c r="J237" i="9"/>
  <c r="J236" i="9"/>
  <c r="J235" i="9"/>
  <c r="J234" i="9"/>
  <c r="J233" i="9"/>
  <c r="J232" i="9"/>
  <c r="J231" i="9"/>
  <c r="J230" i="9"/>
  <c r="J229" i="9"/>
  <c r="J228" i="9"/>
  <c r="J227" i="9"/>
  <c r="J226" i="9"/>
  <c r="J225" i="9"/>
  <c r="J224" i="9"/>
  <c r="J223" i="9"/>
  <c r="J222" i="9"/>
  <c r="J221" i="9"/>
  <c r="J220" i="9"/>
  <c r="J219" i="9"/>
  <c r="J218" i="9"/>
  <c r="J217" i="9"/>
  <c r="J216" i="9"/>
  <c r="J215" i="9"/>
  <c r="J214" i="9"/>
  <c r="J213" i="9"/>
  <c r="J212" i="9"/>
  <c r="J211" i="9"/>
  <c r="J210" i="9"/>
  <c r="N209" i="9"/>
  <c r="J208" i="9"/>
  <c r="J207" i="9"/>
  <c r="J206" i="9"/>
  <c r="J205" i="9"/>
  <c r="J204" i="9"/>
  <c r="J203" i="9"/>
  <c r="J202" i="9"/>
  <c r="J201" i="9"/>
  <c r="J200" i="9"/>
  <c r="J199" i="9"/>
  <c r="J198" i="9"/>
  <c r="J197" i="9"/>
  <c r="J196" i="9"/>
  <c r="J195" i="9"/>
  <c r="J194" i="9"/>
  <c r="J193" i="9"/>
  <c r="J192" i="9"/>
  <c r="J191" i="9"/>
  <c r="J190" i="9"/>
  <c r="J189" i="9"/>
  <c r="J188" i="9"/>
  <c r="J187" i="9"/>
  <c r="J186" i="9"/>
  <c r="J185" i="9"/>
  <c r="J184" i="9"/>
  <c r="J183" i="9"/>
  <c r="J182" i="9"/>
  <c r="J181" i="9"/>
  <c r="J180" i="9"/>
  <c r="J179" i="9"/>
  <c r="J178" i="9"/>
  <c r="J177" i="9"/>
  <c r="J176" i="9"/>
  <c r="J175" i="9"/>
  <c r="J174" i="9"/>
  <c r="J173" i="9"/>
  <c r="J172" i="9"/>
  <c r="J171" i="9"/>
  <c r="J170" i="9"/>
  <c r="J169" i="9"/>
  <c r="J168" i="9"/>
  <c r="J167" i="9"/>
  <c r="J166" i="9"/>
  <c r="J165" i="9"/>
  <c r="J164" i="9"/>
  <c r="J163" i="9"/>
  <c r="J162" i="9"/>
  <c r="J161" i="9"/>
  <c r="J160" i="9"/>
  <c r="J159" i="9"/>
  <c r="J158" i="9"/>
  <c r="J157" i="9"/>
  <c r="J156" i="9"/>
  <c r="J155" i="9"/>
  <c r="J154" i="9"/>
  <c r="J153" i="9"/>
  <c r="J152" i="9"/>
  <c r="J151" i="9"/>
  <c r="J150" i="9"/>
  <c r="J149" i="9"/>
  <c r="J148" i="9"/>
  <c r="J147" i="9"/>
  <c r="J146" i="9"/>
  <c r="J145" i="9"/>
  <c r="J144" i="9"/>
  <c r="J143" i="9"/>
  <c r="J142" i="9"/>
  <c r="J141" i="9"/>
  <c r="J140" i="9"/>
  <c r="J139" i="9"/>
  <c r="J138" i="9"/>
  <c r="J137" i="9"/>
  <c r="J136" i="9"/>
  <c r="J135" i="9"/>
  <c r="J134" i="9"/>
  <c r="J133" i="9"/>
  <c r="J132" i="9"/>
  <c r="J131" i="9"/>
  <c r="J130" i="9"/>
  <c r="J129" i="9"/>
  <c r="J128" i="9"/>
  <c r="J127" i="9"/>
  <c r="J126" i="9"/>
  <c r="J125" i="9"/>
  <c r="J124" i="9"/>
  <c r="J123" i="9"/>
  <c r="J122" i="9"/>
  <c r="J121" i="9"/>
  <c r="J120" i="9"/>
  <c r="J119" i="9"/>
  <c r="J118" i="9"/>
  <c r="J117" i="9"/>
  <c r="J116" i="9"/>
  <c r="J115" i="9"/>
  <c r="J114" i="9"/>
  <c r="J113" i="9"/>
  <c r="J112" i="9"/>
  <c r="J111" i="9"/>
  <c r="J110" i="9"/>
  <c r="J109" i="9"/>
  <c r="J108" i="9"/>
  <c r="J107" i="9"/>
  <c r="J106" i="9"/>
  <c r="J105" i="9"/>
  <c r="J104" i="9"/>
  <c r="J103" i="9"/>
  <c r="J102" i="9"/>
  <c r="J101" i="9"/>
  <c r="J100" i="9"/>
  <c r="J99" i="9"/>
  <c r="J98" i="9"/>
  <c r="J97" i="9"/>
  <c r="J96" i="9"/>
  <c r="J95" i="9"/>
  <c r="J94" i="9"/>
  <c r="J93" i="9"/>
  <c r="J92" i="9"/>
  <c r="J91" i="9"/>
  <c r="J90" i="9"/>
  <c r="J89" i="9"/>
  <c r="J88" i="9"/>
  <c r="J87" i="9"/>
  <c r="J86" i="9"/>
  <c r="J85" i="9"/>
  <c r="J84" i="9"/>
  <c r="J83" i="9"/>
  <c r="J82" i="9"/>
  <c r="J81" i="9"/>
  <c r="N80"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N29" i="9"/>
  <c r="J29" i="9"/>
  <c r="J28" i="9"/>
  <c r="J27" i="9"/>
  <c r="J26" i="9"/>
  <c r="J25" i="9"/>
  <c r="J24" i="9"/>
  <c r="J23" i="9"/>
  <c r="J22" i="9"/>
  <c r="J21" i="9"/>
  <c r="J20" i="9"/>
  <c r="J19" i="9"/>
  <c r="J18" i="9"/>
  <c r="J17" i="9"/>
  <c r="J16" i="9"/>
  <c r="J15" i="9"/>
  <c r="J14" i="9"/>
  <c r="J13" i="9"/>
  <c r="J12" i="9"/>
  <c r="J11" i="9"/>
  <c r="J10" i="9"/>
  <c r="J9" i="9"/>
  <c r="J8" i="9"/>
  <c r="J7" i="9"/>
  <c r="J6" i="9"/>
  <c r="J5" i="9"/>
  <c r="J4" i="9"/>
  <c r="J3" i="9"/>
  <c r="J2" i="9"/>
  <c r="C16" i="8"/>
  <c r="B16" i="8"/>
  <c r="C14" i="8"/>
  <c r="B14" i="8"/>
  <c r="B13" i="8"/>
  <c r="C12" i="8"/>
  <c r="B12" i="8"/>
  <c r="B11" i="8"/>
  <c r="C10" i="8"/>
  <c r="B10" i="8"/>
  <c r="B9" i="8"/>
  <c r="C8" i="8"/>
  <c r="B8" i="8"/>
  <c r="B7" i="8"/>
  <c r="C6" i="8"/>
  <c r="B6" i="8"/>
  <c r="I1" i="2"/>
  <c r="H1" i="2"/>
  <c r="F1" i="2"/>
  <c r="E1" i="2"/>
  <c r="A11" i="3"/>
  <c r="A10" i="3"/>
  <c r="P1" i="4"/>
  <c r="A9" i="3"/>
  <c r="E8" i="3"/>
  <c r="A8" i="3"/>
  <c r="A7" i="3"/>
  <c r="A6" i="3"/>
  <c r="A5" i="3"/>
  <c r="A4" i="3"/>
  <c r="A3" i="3"/>
  <c r="X286" i="1"/>
  <c r="X285" i="1"/>
  <c r="X284" i="1"/>
  <c r="X283" i="1"/>
  <c r="X282" i="1"/>
  <c r="H282" i="4"/>
  <c r="X281" i="1"/>
  <c r="X280" i="1"/>
  <c r="H280" i="4"/>
  <c r="B280" i="9"/>
  <c r="X279" i="1"/>
  <c r="X278" i="1"/>
  <c r="X277" i="1"/>
  <c r="X276" i="1"/>
  <c r="B276" i="4"/>
  <c r="S276" i="4" s="1"/>
  <c r="X275" i="1"/>
  <c r="X274" i="1"/>
  <c r="X273" i="1"/>
  <c r="X272" i="1"/>
  <c r="H272" i="4"/>
  <c r="X271" i="1"/>
  <c r="X270" i="1"/>
  <c r="H270" i="4"/>
  <c r="X269" i="1"/>
  <c r="H269" i="4"/>
  <c r="X268" i="1"/>
  <c r="H268" i="4"/>
  <c r="X267" i="1"/>
  <c r="H267" i="4"/>
  <c r="C243" i="9"/>
  <c r="X266" i="1"/>
  <c r="H266" i="4"/>
  <c r="X265" i="1"/>
  <c r="X264" i="1"/>
  <c r="X263" i="1"/>
  <c r="H263" i="4"/>
  <c r="C278" i="9"/>
  <c r="X262" i="1"/>
  <c r="H262" i="4"/>
  <c r="B277" i="9"/>
  <c r="X261" i="1"/>
  <c r="X260" i="1"/>
  <c r="H260" i="4"/>
  <c r="X259" i="1"/>
  <c r="H259" i="4"/>
  <c r="X258" i="1"/>
  <c r="X257" i="1"/>
  <c r="X256" i="1"/>
  <c r="B236" i="9"/>
  <c r="X254" i="1"/>
  <c r="H254" i="4"/>
  <c r="C233" i="9"/>
  <c r="X253" i="1"/>
  <c r="H253" i="4"/>
  <c r="X252" i="1"/>
  <c r="H252" i="4"/>
  <c r="X251" i="1"/>
  <c r="H251" i="4"/>
  <c r="X250" i="1"/>
  <c r="X249" i="1"/>
  <c r="H249" i="4"/>
  <c r="X248" i="1"/>
  <c r="X247" i="1"/>
  <c r="X246" i="1"/>
  <c r="X245" i="1"/>
  <c r="H245" i="4"/>
  <c r="X244" i="1"/>
  <c r="H244" i="4"/>
  <c r="X243" i="1"/>
  <c r="X242" i="1"/>
  <c r="X241" i="1"/>
  <c r="H241" i="4"/>
  <c r="X240" i="1"/>
  <c r="B271" i="9"/>
  <c r="X239" i="1"/>
  <c r="C270" i="9"/>
  <c r="X238" i="1"/>
  <c r="X237" i="1"/>
  <c r="H237" i="4"/>
  <c r="X236" i="1"/>
  <c r="H236" i="4"/>
  <c r="B269" i="9"/>
  <c r="X235" i="1"/>
  <c r="H235" i="4"/>
  <c r="B219" i="9"/>
  <c r="X234" i="1"/>
  <c r="H234" i="4"/>
  <c r="X233" i="1"/>
  <c r="H233" i="4"/>
  <c r="X232" i="1"/>
  <c r="B267" i="9"/>
  <c r="X231" i="1"/>
  <c r="X230" i="1"/>
  <c r="X229" i="1"/>
  <c r="H229" i="4"/>
  <c r="X228" i="1"/>
  <c r="X227" i="1"/>
  <c r="C263" i="9"/>
  <c r="X226" i="1"/>
  <c r="X225" i="1"/>
  <c r="X224" i="1"/>
  <c r="H224" i="4"/>
  <c r="X223" i="1"/>
  <c r="B215" i="9"/>
  <c r="X222" i="1"/>
  <c r="X221" i="1"/>
  <c r="X220" i="1"/>
  <c r="X219" i="1"/>
  <c r="H219" i="4"/>
  <c r="X218" i="1"/>
  <c r="C213" i="9"/>
  <c r="B217" i="4"/>
  <c r="S217" i="4" s="1"/>
  <c r="X216" i="1"/>
  <c r="H216" i="4"/>
  <c r="X215" i="1"/>
  <c r="X214" i="1"/>
  <c r="H214" i="4"/>
  <c r="X213" i="1"/>
  <c r="C259" i="9"/>
  <c r="X212" i="1"/>
  <c r="X211" i="1"/>
  <c r="H211" i="4"/>
  <c r="X210" i="1"/>
  <c r="H210" i="4"/>
  <c r="X209" i="1"/>
  <c r="X208" i="1"/>
  <c r="H208" i="4"/>
  <c r="X207" i="1"/>
  <c r="X206" i="1"/>
  <c r="H206" i="4"/>
  <c r="X205" i="1"/>
  <c r="X204" i="1"/>
  <c r="H204" i="4"/>
  <c r="C257" i="9"/>
  <c r="X203" i="1"/>
  <c r="X202" i="1"/>
  <c r="B197" i="9"/>
  <c r="X201" i="1"/>
  <c r="C196" i="9"/>
  <c r="X200" i="1"/>
  <c r="X199" i="1"/>
  <c r="C255" i="9"/>
  <c r="X198" i="1"/>
  <c r="H198" i="4"/>
  <c r="X197" i="1"/>
  <c r="C195" i="9"/>
  <c r="X196" i="1"/>
  <c r="H196" i="4"/>
  <c r="C194" i="9"/>
  <c r="B194" i="9"/>
  <c r="X195" i="1"/>
  <c r="C193" i="9"/>
  <c r="X194" i="1"/>
  <c r="H194" i="4"/>
  <c r="C192" i="9"/>
  <c r="B192" i="9"/>
  <c r="X193" i="1"/>
  <c r="H193" i="4"/>
  <c r="X192" i="1"/>
  <c r="X191" i="1"/>
  <c r="C189" i="9"/>
  <c r="X190" i="1"/>
  <c r="H190" i="4"/>
  <c r="C188" i="9"/>
  <c r="X189" i="1"/>
  <c r="H189" i="4"/>
  <c r="X188" i="1"/>
  <c r="H188" i="4"/>
  <c r="B186" i="9"/>
  <c r="X187" i="1"/>
  <c r="H187" i="4"/>
  <c r="B185" i="9"/>
  <c r="X186" i="1"/>
  <c r="C184" i="9"/>
  <c r="X185" i="1"/>
  <c r="H185" i="4"/>
  <c r="X184" i="1"/>
  <c r="X183" i="1"/>
  <c r="H183" i="4"/>
  <c r="X182" i="1"/>
  <c r="C180" i="9"/>
  <c r="X181" i="1"/>
  <c r="H181" i="4"/>
  <c r="X180" i="1"/>
  <c r="H180" i="4"/>
  <c r="C178" i="9"/>
  <c r="X179" i="1"/>
  <c r="X178" i="1"/>
  <c r="X177" i="1"/>
  <c r="H177" i="4"/>
  <c r="X176" i="1"/>
  <c r="H176" i="4"/>
  <c r="X175" i="1"/>
  <c r="X174" i="1"/>
  <c r="X173" i="1"/>
  <c r="H173" i="4"/>
  <c r="X172" i="1"/>
  <c r="H172" i="4"/>
  <c r="B170" i="9"/>
  <c r="X171" i="1"/>
  <c r="X170" i="1"/>
  <c r="X169" i="1"/>
  <c r="H169" i="4"/>
  <c r="C169" i="9"/>
  <c r="X168" i="1"/>
  <c r="H168" i="4"/>
  <c r="X167" i="1"/>
  <c r="B167" i="9"/>
  <c r="X166" i="1"/>
  <c r="X165" i="1"/>
  <c r="X164" i="1"/>
  <c r="C162" i="9"/>
  <c r="X163" i="1"/>
  <c r="H163" i="4"/>
  <c r="C161" i="9"/>
  <c r="B161" i="9"/>
  <c r="X162" i="1"/>
  <c r="H162" i="4"/>
  <c r="C160" i="9"/>
  <c r="B160" i="9"/>
  <c r="X161" i="1"/>
  <c r="X160" i="1"/>
  <c r="H160" i="4"/>
  <c r="X159" i="1"/>
  <c r="H159" i="4"/>
  <c r="C157" i="9"/>
  <c r="X158" i="1"/>
  <c r="H158" i="4"/>
  <c r="X157" i="1"/>
  <c r="X156" i="1"/>
  <c r="X155" i="1"/>
  <c r="X154" i="1"/>
  <c r="H154" i="4"/>
  <c r="X153" i="1"/>
  <c r="X152" i="1"/>
  <c r="H152" i="4"/>
  <c r="X151" i="1"/>
  <c r="C149" i="9"/>
  <c r="X150" i="1"/>
  <c r="H150" i="4"/>
  <c r="X149" i="1"/>
  <c r="X148" i="1"/>
  <c r="X147" i="1"/>
  <c r="X146" i="1"/>
  <c r="X145" i="1"/>
  <c r="X144" i="1"/>
  <c r="H144" i="4"/>
  <c r="X143" i="1"/>
  <c r="X142" i="1"/>
  <c r="H142" i="4"/>
  <c r="X141" i="1"/>
  <c r="H141" i="4"/>
  <c r="X140" i="1"/>
  <c r="H140" i="4"/>
  <c r="X139" i="1"/>
  <c r="H139" i="4"/>
  <c r="X138" i="1"/>
  <c r="H138" i="4"/>
  <c r="X137" i="1"/>
  <c r="X136" i="1"/>
  <c r="X135" i="1"/>
  <c r="X134" i="1"/>
  <c r="H134" i="4"/>
  <c r="X133" i="1"/>
  <c r="H133" i="4"/>
  <c r="X132" i="1"/>
  <c r="H132" i="4"/>
  <c r="X131" i="1"/>
  <c r="H131" i="4"/>
  <c r="X130" i="1"/>
  <c r="X129" i="1"/>
  <c r="X128" i="1"/>
  <c r="X127" i="1"/>
  <c r="X126" i="1"/>
  <c r="H126" i="4"/>
  <c r="X125" i="1"/>
  <c r="H125" i="4"/>
  <c r="X124" i="1"/>
  <c r="H124" i="4"/>
  <c r="X123" i="1"/>
  <c r="X122" i="1"/>
  <c r="H122" i="4"/>
  <c r="X121" i="1"/>
  <c r="H121" i="4"/>
  <c r="X120" i="1"/>
  <c r="X119" i="1"/>
  <c r="X118" i="1"/>
  <c r="X117" i="1"/>
  <c r="H117" i="4"/>
  <c r="X116" i="1"/>
  <c r="H116" i="4"/>
  <c r="X115" i="1"/>
  <c r="H115" i="4"/>
  <c r="X114" i="1"/>
  <c r="X113" i="1"/>
  <c r="H113" i="4"/>
  <c r="X112" i="1"/>
  <c r="X111" i="1"/>
  <c r="H111" i="4"/>
  <c r="X110" i="1"/>
  <c r="X109" i="1"/>
  <c r="H109" i="4"/>
  <c r="X108" i="1"/>
  <c r="H108" i="4"/>
  <c r="X107" i="1"/>
  <c r="X106" i="1"/>
  <c r="X105" i="1"/>
  <c r="H105" i="4"/>
  <c r="X104" i="1"/>
  <c r="X103" i="1"/>
  <c r="X102" i="1"/>
  <c r="X101" i="1"/>
  <c r="H101" i="4"/>
  <c r="P101" i="4" s="1"/>
  <c r="X100" i="1"/>
  <c r="H100" i="4"/>
  <c r="X99" i="1"/>
  <c r="X98" i="1"/>
  <c r="H98" i="4"/>
  <c r="X97" i="1"/>
  <c r="X96" i="1"/>
  <c r="H96" i="4"/>
  <c r="X95" i="1"/>
  <c r="H95" i="4"/>
  <c r="C94" i="4"/>
  <c r="X93" i="1"/>
  <c r="X92" i="1"/>
  <c r="X91" i="1"/>
  <c r="H91" i="4"/>
  <c r="X90" i="1"/>
  <c r="H90" i="4"/>
  <c r="X89" i="1"/>
  <c r="X88" i="1"/>
  <c r="H88" i="4"/>
  <c r="X87" i="1"/>
  <c r="H87" i="4"/>
  <c r="X86" i="1"/>
  <c r="H86" i="4"/>
  <c r="X85" i="1"/>
  <c r="X84" i="1"/>
  <c r="X83" i="1"/>
  <c r="X82" i="1"/>
  <c r="H82" i="4"/>
  <c r="X81" i="1"/>
  <c r="H80" i="4"/>
  <c r="B80" i="4"/>
  <c r="S80" i="4" s="1"/>
  <c r="X79" i="1"/>
  <c r="H79" i="4"/>
  <c r="X78" i="1"/>
  <c r="H78" i="4"/>
  <c r="X77" i="1"/>
  <c r="H77" i="4"/>
  <c r="X76" i="1"/>
  <c r="H76" i="4"/>
  <c r="X75" i="1"/>
  <c r="X74" i="1"/>
  <c r="H74" i="4"/>
  <c r="X73" i="1"/>
  <c r="H73" i="4"/>
  <c r="X71" i="1"/>
  <c r="H71" i="4"/>
  <c r="X70" i="1"/>
  <c r="H70" i="4"/>
  <c r="X69" i="1"/>
  <c r="H69" i="4"/>
  <c r="X67" i="1"/>
  <c r="X66" i="1"/>
  <c r="H66" i="4"/>
  <c r="X65" i="1"/>
  <c r="H65" i="4"/>
  <c r="X64" i="1"/>
  <c r="C63" i="4"/>
  <c r="X62" i="1"/>
  <c r="H62" i="4"/>
  <c r="X61" i="1"/>
  <c r="H61" i="4"/>
  <c r="X60" i="1"/>
  <c r="H60" i="4"/>
  <c r="X59" i="1"/>
  <c r="H59" i="4"/>
  <c r="X58" i="1"/>
  <c r="H58" i="4"/>
  <c r="X57" i="1"/>
  <c r="H57" i="4"/>
  <c r="X56" i="1"/>
  <c r="X55" i="1"/>
  <c r="X54" i="1"/>
  <c r="X53" i="1"/>
  <c r="H53" i="4"/>
  <c r="X52" i="1"/>
  <c r="H52" i="4"/>
  <c r="X51" i="1"/>
  <c r="X50" i="1"/>
  <c r="H50" i="4"/>
  <c r="X49" i="1"/>
  <c r="H49" i="4"/>
  <c r="X48" i="1"/>
  <c r="H48" i="4"/>
  <c r="X47" i="1"/>
  <c r="X46" i="1"/>
  <c r="X45" i="1"/>
  <c r="H45" i="4"/>
  <c r="X44" i="1"/>
  <c r="H44" i="4"/>
  <c r="X43" i="1"/>
  <c r="H43" i="4"/>
  <c r="X42" i="1"/>
  <c r="H42" i="4"/>
  <c r="X41" i="1"/>
  <c r="H41" i="4"/>
  <c r="X40" i="1"/>
  <c r="H40" i="4"/>
  <c r="X39" i="1"/>
  <c r="H39" i="4"/>
  <c r="X38" i="1"/>
  <c r="X37" i="1"/>
  <c r="X36" i="1"/>
  <c r="X35" i="1"/>
  <c r="X34" i="1"/>
  <c r="X33" i="1"/>
  <c r="H33" i="4"/>
  <c r="X32" i="1"/>
  <c r="H32" i="4"/>
  <c r="X31" i="1"/>
  <c r="X30" i="1"/>
  <c r="X29" i="1"/>
  <c r="C262" i="9"/>
  <c r="B262" i="9"/>
  <c r="X27" i="1"/>
  <c r="X26" i="1"/>
  <c r="X25" i="1"/>
  <c r="X24" i="1"/>
  <c r="H24" i="4"/>
  <c r="X23" i="1"/>
  <c r="H23" i="4"/>
  <c r="X22" i="1"/>
  <c r="X21" i="1"/>
  <c r="X20" i="1"/>
  <c r="X19" i="1"/>
  <c r="H19" i="4"/>
  <c r="X18" i="1"/>
  <c r="X17" i="1"/>
  <c r="H16" i="4"/>
  <c r="X15" i="1"/>
  <c r="X14" i="1"/>
  <c r="H14" i="4"/>
  <c r="X13" i="1"/>
  <c r="H13" i="4"/>
  <c r="X12" i="1"/>
  <c r="H12" i="4"/>
  <c r="X11" i="1"/>
  <c r="X10" i="1"/>
  <c r="H10" i="4"/>
  <c r="X9" i="1"/>
  <c r="X8" i="1"/>
  <c r="X6" i="1"/>
  <c r="H6" i="4"/>
  <c r="X5" i="1"/>
  <c r="H5" i="4"/>
  <c r="X4" i="1"/>
  <c r="H4" i="4"/>
  <c r="X3" i="1"/>
  <c r="X2" i="1"/>
  <c r="H2" i="4"/>
  <c r="C2" i="4"/>
  <c r="B2" i="4"/>
  <c r="S2" i="4" s="1"/>
  <c r="E25" i="6"/>
  <c r="E24" i="6"/>
  <c r="E26" i="6" s="1"/>
  <c r="E23" i="6"/>
  <c r="E22" i="6"/>
  <c r="E21" i="6"/>
  <c r="B20" i="6"/>
  <c r="I16" i="6"/>
  <c r="I15" i="6"/>
  <c r="E46" i="4" l="1"/>
  <c r="E36" i="4"/>
  <c r="E57" i="4"/>
  <c r="E121" i="4"/>
  <c r="E139" i="4"/>
  <c r="E167" i="4"/>
  <c r="E228" i="4"/>
  <c r="E45" i="9"/>
  <c r="E246" i="9"/>
  <c r="E100" i="4"/>
  <c r="R100" i="4" s="1"/>
  <c r="E214" i="4"/>
  <c r="E231" i="4"/>
  <c r="E40" i="4"/>
  <c r="E203" i="4"/>
  <c r="E104" i="4"/>
  <c r="E158" i="4"/>
  <c r="R158" i="4" s="1"/>
  <c r="E164" i="4"/>
  <c r="E170" i="4"/>
  <c r="R170" i="4" s="1"/>
  <c r="E267" i="4"/>
  <c r="E166" i="9"/>
  <c r="E11" i="4"/>
  <c r="E103" i="4"/>
  <c r="E218" i="4"/>
  <c r="E75" i="4"/>
  <c r="R75" i="4" s="1"/>
  <c r="P117" i="4"/>
  <c r="P20" i="4"/>
  <c r="E52" i="4"/>
  <c r="E162" i="4"/>
  <c r="E182" i="4"/>
  <c r="E283" i="9"/>
  <c r="E38" i="4"/>
  <c r="E133" i="9"/>
  <c r="E279" i="9"/>
  <c r="P164" i="4"/>
  <c r="B226" i="4"/>
  <c r="S226" i="4" s="1"/>
  <c r="E25" i="4"/>
  <c r="E43" i="4"/>
  <c r="E74" i="4"/>
  <c r="E141" i="4"/>
  <c r="R141" i="4" s="1"/>
  <c r="E196" i="4"/>
  <c r="R196" i="4" s="1"/>
  <c r="E70" i="9"/>
  <c r="E8" i="4"/>
  <c r="R8" i="4" s="1"/>
  <c r="E68" i="4"/>
  <c r="E85" i="4"/>
  <c r="E153" i="4"/>
  <c r="E260" i="9"/>
  <c r="E233" i="9"/>
  <c r="E7" i="4"/>
  <c r="R7" i="4" s="1"/>
  <c r="E58" i="4"/>
  <c r="R58" i="4" s="1"/>
  <c r="E133" i="4"/>
  <c r="R133" i="4" s="1"/>
  <c r="E171" i="4"/>
  <c r="E260" i="4"/>
  <c r="E128" i="9"/>
  <c r="E72" i="4"/>
  <c r="E132" i="4"/>
  <c r="E217" i="4"/>
  <c r="R217" i="4" s="1"/>
  <c r="E245" i="4"/>
  <c r="E89" i="4"/>
  <c r="R89" i="4" s="1"/>
  <c r="E200" i="4"/>
  <c r="E229" i="4"/>
  <c r="E254" i="4"/>
  <c r="E77" i="4"/>
  <c r="E107" i="4"/>
  <c r="R107" i="4" s="1"/>
  <c r="E199" i="4"/>
  <c r="R199" i="4" s="1"/>
  <c r="P14" i="4"/>
  <c r="E125" i="4"/>
  <c r="R125" i="4" s="1"/>
  <c r="E136" i="4"/>
  <c r="E221" i="4"/>
  <c r="P125" i="4"/>
  <c r="P222" i="4"/>
  <c r="E65" i="4"/>
  <c r="E176" i="4"/>
  <c r="R176" i="4" s="1"/>
  <c r="E240" i="4"/>
  <c r="R240" i="4" s="1"/>
  <c r="P180" i="4"/>
  <c r="P244" i="4"/>
  <c r="E129" i="4"/>
  <c r="E175" i="4"/>
  <c r="E181" i="4"/>
  <c r="E239" i="4"/>
  <c r="R239" i="4" s="1"/>
  <c r="E235" i="9"/>
  <c r="E234" i="9"/>
  <c r="E21" i="4"/>
  <c r="R21" i="4" s="1"/>
  <c r="E47" i="4"/>
  <c r="E70" i="4"/>
  <c r="E83" i="4"/>
  <c r="E108" i="4"/>
  <c r="E145" i="9"/>
  <c r="E69" i="4"/>
  <c r="R69" i="4" s="1"/>
  <c r="E112" i="4"/>
  <c r="R112" i="4" s="1"/>
  <c r="E193" i="4"/>
  <c r="R193" i="4" s="1"/>
  <c r="E257" i="4"/>
  <c r="E275" i="4"/>
  <c r="E19" i="4"/>
  <c r="E44" i="4"/>
  <c r="E111" i="4"/>
  <c r="R111" i="4" s="1"/>
  <c r="E165" i="4"/>
  <c r="R165" i="4" s="1"/>
  <c r="E172" i="4"/>
  <c r="R172" i="4" s="1"/>
  <c r="E269" i="4"/>
  <c r="R269" i="4" s="1"/>
  <c r="E61" i="4"/>
  <c r="E66" i="4"/>
  <c r="R66" i="4" s="1"/>
  <c r="P5" i="4"/>
  <c r="E30" i="4"/>
  <c r="E116" i="4"/>
  <c r="R116" i="4" s="1"/>
  <c r="P230" i="4"/>
  <c r="E118" i="4"/>
  <c r="R118" i="4" s="1"/>
  <c r="E190" i="4"/>
  <c r="R190" i="4" s="1"/>
  <c r="P201" i="4"/>
  <c r="P212" i="4"/>
  <c r="P228" i="4"/>
  <c r="E238" i="4"/>
  <c r="P70" i="4"/>
  <c r="E10" i="4"/>
  <c r="R10" i="4" s="1"/>
  <c r="E230" i="4"/>
  <c r="R230" i="4" s="1"/>
  <c r="E42" i="4"/>
  <c r="R42" i="4" s="1"/>
  <c r="E50" i="4"/>
  <c r="E56" i="4"/>
  <c r="E248" i="4"/>
  <c r="P204" i="4"/>
  <c r="E55" i="4"/>
  <c r="R55" i="4" s="1"/>
  <c r="E82" i="4"/>
  <c r="R82" i="4" s="1"/>
  <c r="E120" i="4"/>
  <c r="R120" i="4" s="1"/>
  <c r="E184" i="4"/>
  <c r="R184" i="4" s="1"/>
  <c r="E247" i="4"/>
  <c r="E258" i="4"/>
  <c r="R258" i="4" s="1"/>
  <c r="P109" i="4"/>
  <c r="E27" i="4"/>
  <c r="E119" i="4"/>
  <c r="R119" i="4" s="1"/>
  <c r="E137" i="4"/>
  <c r="R137" i="4" s="1"/>
  <c r="E183" i="4"/>
  <c r="R183" i="4" s="1"/>
  <c r="E73" i="4"/>
  <c r="R73" i="4" s="1"/>
  <c r="E201" i="4"/>
  <c r="E219" i="4"/>
  <c r="E250" i="9"/>
  <c r="E244" i="9"/>
  <c r="P236" i="4"/>
  <c r="E263" i="9"/>
  <c r="E91" i="4"/>
  <c r="R91" i="4" s="1"/>
  <c r="E122" i="9"/>
  <c r="E134" i="4"/>
  <c r="E34" i="4"/>
  <c r="E178" i="4"/>
  <c r="E240" i="9"/>
  <c r="P238" i="4"/>
  <c r="P220" i="4"/>
  <c r="E62" i="4"/>
  <c r="R62" i="4" s="1"/>
  <c r="E54" i="4"/>
  <c r="R54" i="4" s="1"/>
  <c r="E273" i="4"/>
  <c r="E99" i="4"/>
  <c r="E163" i="4"/>
  <c r="E188" i="4"/>
  <c r="E276" i="9"/>
  <c r="E126" i="9"/>
  <c r="E232" i="9"/>
  <c r="E37" i="4"/>
  <c r="R37" i="4" s="1"/>
  <c r="E53" i="4"/>
  <c r="P252" i="4"/>
  <c r="E60" i="4"/>
  <c r="R60" i="4" s="1"/>
  <c r="E209" i="4"/>
  <c r="E253" i="9"/>
  <c r="P133" i="4"/>
  <c r="P141" i="4"/>
  <c r="P188" i="4"/>
  <c r="E35" i="4"/>
  <c r="E222" i="4"/>
  <c r="E102" i="4"/>
  <c r="E110" i="4"/>
  <c r="E204" i="9"/>
  <c r="E109" i="4"/>
  <c r="R109" i="4" s="1"/>
  <c r="E145" i="4"/>
  <c r="E192" i="4"/>
  <c r="R192" i="4" s="1"/>
  <c r="E255" i="4"/>
  <c r="E272" i="9"/>
  <c r="E17" i="4"/>
  <c r="R17" i="4" s="1"/>
  <c r="E64" i="4"/>
  <c r="R64" i="4" s="1"/>
  <c r="E191" i="4"/>
  <c r="R191" i="4" s="1"/>
  <c r="E227" i="4"/>
  <c r="R227" i="4" s="1"/>
  <c r="E282" i="4"/>
  <c r="R282" i="4" s="1"/>
  <c r="P196" i="4"/>
  <c r="E127" i="4"/>
  <c r="P172" i="4"/>
  <c r="E114" i="4"/>
  <c r="R114" i="4" s="1"/>
  <c r="E89" i="9"/>
  <c r="E14" i="4"/>
  <c r="R14" i="4" s="1"/>
  <c r="E180" i="4"/>
  <c r="R180" i="4" s="1"/>
  <c r="E200" i="9"/>
  <c r="E155" i="9"/>
  <c r="E6" i="4"/>
  <c r="E258" i="9"/>
  <c r="E186" i="4"/>
  <c r="R186" i="4" s="1"/>
  <c r="E155" i="4"/>
  <c r="E283" i="4"/>
  <c r="R283" i="4" s="1"/>
  <c r="E213" i="4"/>
  <c r="R213" i="4" s="1"/>
  <c r="E9" i="4"/>
  <c r="R9" i="4" s="1"/>
  <c r="E86" i="4"/>
  <c r="R86" i="4" s="1"/>
  <c r="E205" i="4"/>
  <c r="E244" i="4"/>
  <c r="R244" i="4" s="1"/>
  <c r="P265" i="4"/>
  <c r="E123" i="4"/>
  <c r="R123" i="4" s="1"/>
  <c r="E187" i="4"/>
  <c r="R187" i="4" s="1"/>
  <c r="E251" i="4"/>
  <c r="R251" i="4" s="1"/>
  <c r="P161" i="4"/>
  <c r="P273" i="4"/>
  <c r="P153" i="4"/>
  <c r="P257" i="4"/>
  <c r="P177" i="4"/>
  <c r="P73" i="4"/>
  <c r="P169" i="4"/>
  <c r="P193" i="4"/>
  <c r="E126" i="4"/>
  <c r="R126" i="4" s="1"/>
  <c r="E166" i="4"/>
  <c r="R166" i="4" s="1"/>
  <c r="E174" i="4"/>
  <c r="E270" i="4"/>
  <c r="E286" i="4"/>
  <c r="E5" i="4"/>
  <c r="R5" i="4" s="1"/>
  <c r="E13" i="4"/>
  <c r="R13" i="4" s="1"/>
  <c r="E101" i="4"/>
  <c r="R101" i="4" s="1"/>
  <c r="E117" i="4"/>
  <c r="R117" i="4" s="1"/>
  <c r="E173" i="4"/>
  <c r="R173" i="4" s="1"/>
  <c r="P121" i="4"/>
  <c r="P129" i="4"/>
  <c r="P137" i="4"/>
  <c r="P145" i="4"/>
  <c r="P185" i="4"/>
  <c r="E20" i="4"/>
  <c r="R20" i="4" s="1"/>
  <c r="E84" i="4"/>
  <c r="R84" i="4" s="1"/>
  <c r="E148" i="4"/>
  <c r="R148" i="4" s="1"/>
  <c r="E212" i="4"/>
  <c r="E276" i="4"/>
  <c r="R276" i="4" s="1"/>
  <c r="P29" i="4"/>
  <c r="P37" i="4"/>
  <c r="P45" i="4"/>
  <c r="P53" i="4"/>
  <c r="P61" i="4"/>
  <c r="P69" i="4"/>
  <c r="P85" i="4"/>
  <c r="P93" i="4"/>
  <c r="N250" i="4"/>
  <c r="P223" i="4"/>
  <c r="P231" i="4"/>
  <c r="P239" i="4"/>
  <c r="P247" i="4"/>
  <c r="P255" i="4"/>
  <c r="B256" i="9"/>
  <c r="B259" i="9"/>
  <c r="C245" i="9"/>
  <c r="C276" i="9"/>
  <c r="B281" i="9"/>
  <c r="C279" i="9"/>
  <c r="B200" i="9"/>
  <c r="N246" i="4"/>
  <c r="B151" i="9"/>
  <c r="C271" i="9"/>
  <c r="B159" i="9"/>
  <c r="C203" i="9"/>
  <c r="B177" i="9"/>
  <c r="B205" i="9"/>
  <c r="B218" i="9"/>
  <c r="B222" i="9"/>
  <c r="B226" i="9"/>
  <c r="B232" i="9"/>
  <c r="B244" i="9"/>
  <c r="B251" i="9"/>
  <c r="B204" i="9"/>
  <c r="C177" i="9"/>
  <c r="C205" i="9"/>
  <c r="C218" i="9"/>
  <c r="C222" i="9"/>
  <c r="C226" i="9"/>
  <c r="C274" i="9"/>
  <c r="B275" i="9"/>
  <c r="C242" i="9"/>
  <c r="C282" i="9"/>
  <c r="C238" i="9"/>
  <c r="C261" i="9"/>
  <c r="K17" i="6"/>
  <c r="P102" i="4"/>
  <c r="P142" i="4"/>
  <c r="P158" i="4"/>
  <c r="P166" i="4"/>
  <c r="P174" i="4"/>
  <c r="P190" i="4"/>
  <c r="P198" i="4"/>
  <c r="P206" i="4"/>
  <c r="P30" i="4"/>
  <c r="P38" i="4"/>
  <c r="P54" i="4"/>
  <c r="P86" i="4"/>
  <c r="P94" i="4"/>
  <c r="P78" i="4"/>
  <c r="P262" i="4"/>
  <c r="P278" i="4"/>
  <c r="N211" i="4"/>
  <c r="N201" i="4"/>
  <c r="N45" i="4"/>
  <c r="N81" i="4"/>
  <c r="Q26" i="4"/>
  <c r="Q90" i="4"/>
  <c r="Q170" i="4"/>
  <c r="Q202" i="4"/>
  <c r="Q238" i="4"/>
  <c r="Q262" i="4"/>
  <c r="Q161" i="4"/>
  <c r="Q169" i="4"/>
  <c r="Q221" i="4"/>
  <c r="Q176" i="4"/>
  <c r="Q228" i="4"/>
  <c r="Q252" i="4"/>
  <c r="Q272" i="4"/>
  <c r="Q280" i="4"/>
  <c r="Q243" i="4"/>
  <c r="Q251" i="4"/>
  <c r="C155" i="9"/>
  <c r="C175" i="9"/>
  <c r="C200" i="9"/>
  <c r="C204" i="9"/>
  <c r="C260" i="9"/>
  <c r="C212" i="9"/>
  <c r="C215" i="9"/>
  <c r="C219" i="9"/>
  <c r="C223" i="9"/>
  <c r="C228" i="9"/>
  <c r="C231" i="9"/>
  <c r="C235" i="9"/>
  <c r="C236" i="9"/>
  <c r="C241" i="9"/>
  <c r="C252" i="9"/>
  <c r="C220" i="9"/>
  <c r="C143" i="9"/>
  <c r="C167" i="9"/>
  <c r="C172" i="9"/>
  <c r="C176" i="9"/>
  <c r="C198" i="9"/>
  <c r="C201" i="9"/>
  <c r="C208" i="9"/>
  <c r="C211" i="9"/>
  <c r="C214" i="9"/>
  <c r="C217" i="9"/>
  <c r="C269" i="9"/>
  <c r="C224" i="9"/>
  <c r="C229" i="9"/>
  <c r="C234" i="9"/>
  <c r="C273" i="9"/>
  <c r="C237" i="9"/>
  <c r="C239" i="9"/>
  <c r="C240" i="9"/>
  <c r="C247" i="9"/>
  <c r="C250" i="9"/>
  <c r="C281" i="9"/>
  <c r="C253" i="9"/>
  <c r="C207" i="9"/>
  <c r="C151" i="9"/>
  <c r="C156" i="9"/>
  <c r="C168" i="9"/>
  <c r="C256" i="9"/>
  <c r="C202" i="9"/>
  <c r="C210" i="9"/>
  <c r="C206" i="9"/>
  <c r="C216" i="9"/>
  <c r="C221" i="9"/>
  <c r="C225" i="9"/>
  <c r="C232" i="9"/>
  <c r="C277" i="9"/>
  <c r="C244" i="9"/>
  <c r="C246" i="9"/>
  <c r="C251" i="9"/>
  <c r="B241" i="9"/>
  <c r="B252" i="9"/>
  <c r="B166" i="9"/>
  <c r="B172" i="9"/>
  <c r="B176" i="9"/>
  <c r="B198" i="9"/>
  <c r="B201" i="9"/>
  <c r="B208" i="9"/>
  <c r="B214" i="9"/>
  <c r="B217" i="9"/>
  <c r="B229" i="9"/>
  <c r="B234" i="9"/>
  <c r="B237" i="9"/>
  <c r="B239" i="9"/>
  <c r="B240" i="9"/>
  <c r="B247" i="9"/>
  <c r="B250" i="9"/>
  <c r="B253" i="9"/>
  <c r="B156" i="9"/>
  <c r="B168" i="9"/>
  <c r="B257" i="9"/>
  <c r="B210" i="9"/>
  <c r="B206" i="9"/>
  <c r="B221" i="9"/>
  <c r="B225" i="9"/>
  <c r="B274" i="9"/>
  <c r="B242" i="9"/>
  <c r="B246" i="9"/>
  <c r="B282" i="9"/>
  <c r="B202" i="9"/>
  <c r="B145" i="9"/>
  <c r="B152" i="9"/>
  <c r="B158" i="9"/>
  <c r="B169" i="9"/>
  <c r="B173" i="9"/>
  <c r="B196" i="9"/>
  <c r="B199" i="9"/>
  <c r="B203" i="9"/>
  <c r="B213" i="9"/>
  <c r="B207" i="9"/>
  <c r="B268" i="9"/>
  <c r="B220" i="9"/>
  <c r="B272" i="9"/>
  <c r="B227" i="9"/>
  <c r="B230" i="9"/>
  <c r="B233" i="9"/>
  <c r="B278" i="9"/>
  <c r="B243" i="9"/>
  <c r="B245" i="9"/>
  <c r="B248" i="9"/>
  <c r="B279" i="9"/>
  <c r="B283" i="9"/>
  <c r="P15" i="4"/>
  <c r="P57" i="4"/>
  <c r="P281" i="4"/>
  <c r="P23" i="4"/>
  <c r="P32" i="4"/>
  <c r="P40" i="4"/>
  <c r="P48" i="4"/>
  <c r="P56" i="4"/>
  <c r="P11" i="4"/>
  <c r="P84" i="4"/>
  <c r="P92" i="4"/>
  <c r="P76" i="4"/>
  <c r="P36" i="4"/>
  <c r="P44" i="4"/>
  <c r="P52" i="4"/>
  <c r="P60" i="4"/>
  <c r="P260" i="4"/>
  <c r="P284" i="4"/>
  <c r="P263" i="4"/>
  <c r="P271" i="4"/>
  <c r="P279" i="4"/>
  <c r="P261" i="4"/>
  <c r="P269" i="4"/>
  <c r="P277" i="4"/>
  <c r="P285" i="4"/>
  <c r="P221" i="4"/>
  <c r="P237" i="4"/>
  <c r="P245" i="4"/>
  <c r="P253" i="4"/>
  <c r="P149" i="4"/>
  <c r="P157" i="4"/>
  <c r="P165" i="4"/>
  <c r="P173" i="4"/>
  <c r="P181" i="4"/>
  <c r="P189" i="4"/>
  <c r="P77" i="4"/>
  <c r="P256" i="4"/>
  <c r="P264" i="4"/>
  <c r="P272" i="4"/>
  <c r="P280" i="4"/>
  <c r="P8" i="4"/>
  <c r="P16" i="4"/>
  <c r="P224" i="4"/>
  <c r="P232" i="4"/>
  <c r="P240" i="4"/>
  <c r="P248" i="4"/>
  <c r="P88" i="4"/>
  <c r="C6" i="4"/>
  <c r="C6" i="9"/>
  <c r="B16" i="4"/>
  <c r="S16" i="4" s="1"/>
  <c r="B16" i="9"/>
  <c r="B21" i="4"/>
  <c r="S21" i="4" s="1"/>
  <c r="B23" i="9"/>
  <c r="C37" i="4"/>
  <c r="C37" i="9"/>
  <c r="C71" i="4"/>
  <c r="C71" i="9"/>
  <c r="C81" i="4"/>
  <c r="C79" i="9"/>
  <c r="C89" i="4"/>
  <c r="C88" i="9"/>
  <c r="C3" i="4"/>
  <c r="C3" i="9"/>
  <c r="C8" i="4"/>
  <c r="C7" i="9"/>
  <c r="B13" i="4"/>
  <c r="S13" i="4" s="1"/>
  <c r="B13" i="9"/>
  <c r="C16" i="4"/>
  <c r="C16" i="9"/>
  <c r="B18" i="4"/>
  <c r="S18" i="4" s="1"/>
  <c r="B18" i="9"/>
  <c r="C21" i="4"/>
  <c r="C23" i="9"/>
  <c r="B26" i="4"/>
  <c r="S26" i="4" s="1"/>
  <c r="B24" i="9"/>
  <c r="B31" i="4"/>
  <c r="S31" i="4" s="1"/>
  <c r="B31" i="9"/>
  <c r="C34" i="4"/>
  <c r="C34" i="9"/>
  <c r="B39" i="4"/>
  <c r="S39" i="4" s="1"/>
  <c r="B40" i="9"/>
  <c r="C42" i="4"/>
  <c r="C42" i="9"/>
  <c r="B47" i="4"/>
  <c r="S47" i="4" s="1"/>
  <c r="B51" i="9"/>
  <c r="C50" i="4"/>
  <c r="C48" i="9"/>
  <c r="B55" i="4"/>
  <c r="S55" i="4" s="1"/>
  <c r="B55" i="9"/>
  <c r="C58" i="4"/>
  <c r="C58" i="9"/>
  <c r="B68" i="4"/>
  <c r="S68" i="4" s="1"/>
  <c r="B67" i="9"/>
  <c r="C73" i="4"/>
  <c r="C72" i="9"/>
  <c r="B78" i="4"/>
  <c r="S78" i="4" s="1"/>
  <c r="B77" i="9"/>
  <c r="B83" i="4"/>
  <c r="S83" i="4" s="1"/>
  <c r="B82" i="9"/>
  <c r="C86" i="4"/>
  <c r="C86" i="9"/>
  <c r="B91" i="4"/>
  <c r="S91" i="4" s="1"/>
  <c r="B89" i="9"/>
  <c r="B96" i="4"/>
  <c r="S96" i="4" s="1"/>
  <c r="B94" i="9"/>
  <c r="C99" i="4"/>
  <c r="C97" i="9"/>
  <c r="B104" i="4"/>
  <c r="S104" i="4" s="1"/>
  <c r="B102" i="9"/>
  <c r="C107" i="4"/>
  <c r="C105" i="9"/>
  <c r="B112" i="4"/>
  <c r="S112" i="4" s="1"/>
  <c r="B110" i="9"/>
  <c r="C115" i="4"/>
  <c r="C113" i="9"/>
  <c r="B120" i="4"/>
  <c r="S120" i="4" s="1"/>
  <c r="B118" i="9"/>
  <c r="C123" i="4"/>
  <c r="C126" i="9"/>
  <c r="B128" i="4"/>
  <c r="S128" i="4" s="1"/>
  <c r="B125" i="9"/>
  <c r="C131" i="4"/>
  <c r="C120" i="9"/>
  <c r="B136" i="4"/>
  <c r="S136" i="4" s="1"/>
  <c r="B134" i="9"/>
  <c r="C139" i="4"/>
  <c r="C135" i="9"/>
  <c r="B144" i="4"/>
  <c r="S144" i="4" s="1"/>
  <c r="B142" i="9"/>
  <c r="C171" i="4"/>
  <c r="C166" i="9"/>
  <c r="B8" i="4"/>
  <c r="S8" i="4" s="1"/>
  <c r="B7" i="9"/>
  <c r="B58" i="4"/>
  <c r="S58" i="4" s="1"/>
  <c r="B58" i="9"/>
  <c r="C13" i="4"/>
  <c r="C13" i="9"/>
  <c r="C31" i="4"/>
  <c r="C31" i="9"/>
  <c r="B52" i="4"/>
  <c r="S52" i="4" s="1"/>
  <c r="B52" i="9"/>
  <c r="C68" i="4"/>
  <c r="C67" i="9"/>
  <c r="B75" i="4"/>
  <c r="S75" i="4" s="1"/>
  <c r="B74" i="9"/>
  <c r="B117" i="4"/>
  <c r="S117" i="4" s="1"/>
  <c r="B116" i="9"/>
  <c r="C184" i="4"/>
  <c r="C182" i="9"/>
  <c r="B189" i="4"/>
  <c r="S189" i="4" s="1"/>
  <c r="B187" i="9"/>
  <c r="B3" i="4"/>
  <c r="S3" i="4" s="1"/>
  <c r="B3" i="9"/>
  <c r="C11" i="4"/>
  <c r="C11" i="9"/>
  <c r="B34" i="4"/>
  <c r="S34" i="4" s="1"/>
  <c r="B34" i="9"/>
  <c r="B42" i="4"/>
  <c r="S42" i="4" s="1"/>
  <c r="B42" i="9"/>
  <c r="B50" i="4"/>
  <c r="S50" i="4" s="1"/>
  <c r="B48" i="9"/>
  <c r="B86" i="4"/>
  <c r="S86" i="4" s="1"/>
  <c r="B86" i="9"/>
  <c r="B10" i="4"/>
  <c r="S10" i="4" s="1"/>
  <c r="B10" i="9"/>
  <c r="B23" i="4"/>
  <c r="S23" i="4" s="1"/>
  <c r="B22" i="9"/>
  <c r="C39" i="4"/>
  <c r="C40" i="9"/>
  <c r="C47" i="4"/>
  <c r="C51" i="9"/>
  <c r="C55" i="4"/>
  <c r="C55" i="9"/>
  <c r="B60" i="4"/>
  <c r="S60" i="4" s="1"/>
  <c r="B60" i="9"/>
  <c r="C78" i="4"/>
  <c r="C77" i="9"/>
  <c r="C83" i="4"/>
  <c r="C82" i="9"/>
  <c r="C91" i="4"/>
  <c r="C89" i="9"/>
  <c r="C112" i="4"/>
  <c r="C110" i="9"/>
  <c r="C120" i="4"/>
  <c r="C118" i="9"/>
  <c r="B173" i="4"/>
  <c r="S173" i="4" s="1"/>
  <c r="B171" i="9"/>
  <c r="B197" i="4"/>
  <c r="S197" i="4" s="1"/>
  <c r="B195" i="9"/>
  <c r="C5" i="4"/>
  <c r="C5" i="9"/>
  <c r="C10" i="4"/>
  <c r="C10" i="9"/>
  <c r="B15" i="4"/>
  <c r="S15" i="4" s="1"/>
  <c r="B15" i="9"/>
  <c r="B20" i="4"/>
  <c r="S20" i="4" s="1"/>
  <c r="B20" i="9"/>
  <c r="C23" i="4"/>
  <c r="C22" i="9"/>
  <c r="B28" i="4"/>
  <c r="S28" i="4" s="1"/>
  <c r="B28" i="9"/>
  <c r="B33" i="4"/>
  <c r="S33" i="4" s="1"/>
  <c r="B33" i="9"/>
  <c r="C36" i="4"/>
  <c r="C36" i="9"/>
  <c r="B41" i="4"/>
  <c r="S41" i="4" s="1"/>
  <c r="B41" i="9"/>
  <c r="C44" i="4"/>
  <c r="C45" i="9"/>
  <c r="B49" i="4"/>
  <c r="S49" i="4" s="1"/>
  <c r="B47" i="9"/>
  <c r="C52" i="4"/>
  <c r="C52" i="9"/>
  <c r="B57" i="4"/>
  <c r="S57" i="4" s="1"/>
  <c r="B57" i="9"/>
  <c r="C60" i="4"/>
  <c r="C60" i="9"/>
  <c r="C65" i="4"/>
  <c r="C64" i="9"/>
  <c r="C70" i="4"/>
  <c r="C69" i="9"/>
  <c r="C75" i="4"/>
  <c r="C74" i="9"/>
  <c r="B85" i="4"/>
  <c r="S85" i="4" s="1"/>
  <c r="B84" i="9"/>
  <c r="C88" i="4"/>
  <c r="C87" i="9"/>
  <c r="B93" i="4"/>
  <c r="S93" i="4" s="1"/>
  <c r="B92" i="9"/>
  <c r="B98" i="4"/>
  <c r="S98" i="4" s="1"/>
  <c r="B96" i="9"/>
  <c r="C101" i="4"/>
  <c r="C99" i="9"/>
  <c r="B106" i="4"/>
  <c r="S106" i="4" s="1"/>
  <c r="B104" i="9"/>
  <c r="C109" i="4"/>
  <c r="C108" i="9"/>
  <c r="B114" i="4"/>
  <c r="S114" i="4" s="1"/>
  <c r="B112" i="9"/>
  <c r="C117" i="4"/>
  <c r="C116" i="9"/>
  <c r="B122" i="4"/>
  <c r="S122" i="4" s="1"/>
  <c r="B127" i="9"/>
  <c r="C125" i="4"/>
  <c r="C128" i="9"/>
  <c r="B130" i="4"/>
  <c r="S130" i="4" s="1"/>
  <c r="B121" i="9"/>
  <c r="C133" i="4"/>
  <c r="C132" i="9"/>
  <c r="B138" i="4"/>
  <c r="S138" i="4" s="1"/>
  <c r="B137" i="9"/>
  <c r="C141" i="4"/>
  <c r="C140" i="9"/>
  <c r="B146" i="4"/>
  <c r="S146" i="4" s="1"/>
  <c r="B144" i="9"/>
  <c r="C149" i="4"/>
  <c r="C147" i="9"/>
  <c r="C45" i="4"/>
  <c r="C43" i="9"/>
  <c r="C53" i="4"/>
  <c r="C53" i="9"/>
  <c r="C61" i="4"/>
  <c r="C61" i="9"/>
  <c r="B73" i="4"/>
  <c r="S73" i="4" s="1"/>
  <c r="B72" i="9"/>
  <c r="B99" i="4"/>
  <c r="S99" i="4" s="1"/>
  <c r="B97" i="9"/>
  <c r="C18" i="4"/>
  <c r="C18" i="9"/>
  <c r="C26" i="4"/>
  <c r="C24" i="9"/>
  <c r="B36" i="4"/>
  <c r="S36" i="4" s="1"/>
  <c r="B36" i="9"/>
  <c r="B44" i="4"/>
  <c r="S44" i="4" s="1"/>
  <c r="B45" i="9"/>
  <c r="B70" i="4"/>
  <c r="S70" i="4" s="1"/>
  <c r="B69" i="9"/>
  <c r="C96" i="4"/>
  <c r="C94" i="9"/>
  <c r="B181" i="4"/>
  <c r="S181" i="4" s="1"/>
  <c r="B179" i="9"/>
  <c r="C192" i="4"/>
  <c r="C190" i="9"/>
  <c r="C15" i="4"/>
  <c r="C15" i="9"/>
  <c r="C28" i="4"/>
  <c r="C28" i="9"/>
  <c r="C85" i="4"/>
  <c r="C84" i="9"/>
  <c r="B95" i="4"/>
  <c r="S95" i="4" s="1"/>
  <c r="B93" i="9"/>
  <c r="C106" i="4"/>
  <c r="C104" i="9"/>
  <c r="B111" i="4"/>
  <c r="S111" i="4" s="1"/>
  <c r="B109" i="9"/>
  <c r="B119" i="4"/>
  <c r="S119" i="4" s="1"/>
  <c r="B117" i="9"/>
  <c r="C122" i="4"/>
  <c r="C127" i="9"/>
  <c r="B127" i="4"/>
  <c r="S127" i="4" s="1"/>
  <c r="B129" i="9"/>
  <c r="B135" i="4"/>
  <c r="S135" i="4" s="1"/>
  <c r="B136" i="9"/>
  <c r="C138" i="4"/>
  <c r="C137" i="9"/>
  <c r="B143" i="4"/>
  <c r="S143" i="4" s="1"/>
  <c r="B138" i="9"/>
  <c r="C146" i="4"/>
  <c r="C144" i="9"/>
  <c r="B151" i="4"/>
  <c r="S151" i="4" s="1"/>
  <c r="B149" i="9"/>
  <c r="C154" i="4"/>
  <c r="C150" i="9"/>
  <c r="B159" i="4"/>
  <c r="S159" i="4" s="1"/>
  <c r="B157" i="9"/>
  <c r="C178" i="4"/>
  <c r="C174" i="9"/>
  <c r="C66" i="4"/>
  <c r="C65" i="9"/>
  <c r="C102" i="4"/>
  <c r="C100" i="9"/>
  <c r="B107" i="4"/>
  <c r="S107" i="4" s="1"/>
  <c r="B105" i="9"/>
  <c r="C110" i="4"/>
  <c r="C107" i="9"/>
  <c r="B115" i="4"/>
  <c r="S115" i="4" s="1"/>
  <c r="B113" i="9"/>
  <c r="C118" i="4"/>
  <c r="C115" i="9"/>
  <c r="B123" i="4"/>
  <c r="S123" i="4" s="1"/>
  <c r="B126" i="9"/>
  <c r="C126" i="4"/>
  <c r="C119" i="9"/>
  <c r="B131" i="4"/>
  <c r="S131" i="4" s="1"/>
  <c r="B120" i="9"/>
  <c r="C134" i="4"/>
  <c r="C131" i="9"/>
  <c r="B139" i="4"/>
  <c r="S139" i="4" s="1"/>
  <c r="B135" i="9"/>
  <c r="C142" i="4"/>
  <c r="C141" i="9"/>
  <c r="B147" i="4"/>
  <c r="S147" i="4" s="1"/>
  <c r="B143" i="9"/>
  <c r="B65" i="4"/>
  <c r="S65" i="4" s="1"/>
  <c r="B64" i="9"/>
  <c r="C104" i="4"/>
  <c r="C102" i="9"/>
  <c r="B109" i="4"/>
  <c r="S109" i="4" s="1"/>
  <c r="B108" i="9"/>
  <c r="B125" i="4"/>
  <c r="S125" i="4" s="1"/>
  <c r="B128" i="9"/>
  <c r="C128" i="4"/>
  <c r="C125" i="9"/>
  <c r="B133" i="4"/>
  <c r="S133" i="4" s="1"/>
  <c r="B132" i="9"/>
  <c r="C136" i="4"/>
  <c r="C134" i="9"/>
  <c r="B141" i="4"/>
  <c r="S141" i="4" s="1"/>
  <c r="B140" i="9"/>
  <c r="C144" i="4"/>
  <c r="C142" i="9"/>
  <c r="B149" i="4"/>
  <c r="S149" i="4" s="1"/>
  <c r="B147" i="9"/>
  <c r="B7" i="4"/>
  <c r="S7" i="4" s="1"/>
  <c r="B8" i="9"/>
  <c r="B12" i="4"/>
  <c r="S12" i="4" s="1"/>
  <c r="B12" i="9"/>
  <c r="B17" i="4"/>
  <c r="S17" i="4" s="1"/>
  <c r="B17" i="9"/>
  <c r="C20" i="4"/>
  <c r="C20" i="9"/>
  <c r="B25" i="4"/>
  <c r="S25" i="4" s="1"/>
  <c r="B26" i="9"/>
  <c r="B30" i="4"/>
  <c r="S30" i="4" s="1"/>
  <c r="B30" i="9"/>
  <c r="C33" i="4"/>
  <c r="C33" i="9"/>
  <c r="B38" i="4"/>
  <c r="S38" i="4" s="1"/>
  <c r="B38" i="9"/>
  <c r="C41" i="4"/>
  <c r="C41" i="9"/>
  <c r="B46" i="4"/>
  <c r="S46" i="4" s="1"/>
  <c r="B46" i="9"/>
  <c r="C49" i="4"/>
  <c r="C47" i="9"/>
  <c r="B54" i="4"/>
  <c r="S54" i="4" s="1"/>
  <c r="B54" i="9"/>
  <c r="C57" i="4"/>
  <c r="C57" i="9"/>
  <c r="B62" i="4"/>
  <c r="S62" i="4" s="1"/>
  <c r="B62" i="9"/>
  <c r="B67" i="4"/>
  <c r="S67" i="4" s="1"/>
  <c r="B66" i="9"/>
  <c r="B72" i="4"/>
  <c r="S72" i="4" s="1"/>
  <c r="B70" i="9"/>
  <c r="B77" i="4"/>
  <c r="S77" i="4" s="1"/>
  <c r="B76" i="9"/>
  <c r="B82" i="4"/>
  <c r="S82" i="4" s="1"/>
  <c r="B81" i="9"/>
  <c r="B90" i="4"/>
  <c r="S90" i="4" s="1"/>
  <c r="B90" i="9"/>
  <c r="C93" i="4"/>
  <c r="C92" i="9"/>
  <c r="C98" i="4"/>
  <c r="C96" i="9"/>
  <c r="B103" i="4"/>
  <c r="S103" i="4" s="1"/>
  <c r="B101" i="9"/>
  <c r="C114" i="4"/>
  <c r="C112" i="9"/>
  <c r="C130" i="4"/>
  <c r="C121" i="9"/>
  <c r="B4" i="4"/>
  <c r="S4" i="4" s="1"/>
  <c r="B4" i="9"/>
  <c r="C7" i="4"/>
  <c r="C8" i="9"/>
  <c r="B9" i="4"/>
  <c r="S9" i="4" s="1"/>
  <c r="B9" i="9"/>
  <c r="C12" i="4"/>
  <c r="C12" i="9"/>
  <c r="C17" i="4"/>
  <c r="C17" i="9"/>
  <c r="B22" i="4"/>
  <c r="S22" i="4" s="1"/>
  <c r="B21" i="9"/>
  <c r="C25" i="4"/>
  <c r="C26" i="9"/>
  <c r="C30" i="4"/>
  <c r="C30" i="9"/>
  <c r="B35" i="4"/>
  <c r="S35" i="4" s="1"/>
  <c r="B35" i="9"/>
  <c r="C38" i="4"/>
  <c r="C38" i="9"/>
  <c r="B43" i="4"/>
  <c r="S43" i="4" s="1"/>
  <c r="B44" i="9"/>
  <c r="C46" i="4"/>
  <c r="C46" i="9"/>
  <c r="B51" i="4"/>
  <c r="S51" i="4" s="1"/>
  <c r="B50" i="9"/>
  <c r="C54" i="4"/>
  <c r="C54" i="9"/>
  <c r="B59" i="4"/>
  <c r="S59" i="4" s="1"/>
  <c r="B59" i="9"/>
  <c r="C62" i="4"/>
  <c r="C62" i="9"/>
  <c r="B64" i="4"/>
  <c r="S64" i="4" s="1"/>
  <c r="B63" i="9"/>
  <c r="C67" i="4"/>
  <c r="C66" i="9"/>
  <c r="B69" i="4"/>
  <c r="S69" i="4" s="1"/>
  <c r="B68" i="9"/>
  <c r="C72" i="4"/>
  <c r="C70" i="9"/>
  <c r="B74" i="4"/>
  <c r="S74" i="4" s="1"/>
  <c r="B73" i="9"/>
  <c r="C77" i="4"/>
  <c r="C76" i="9"/>
  <c r="C82" i="4"/>
  <c r="C81" i="9"/>
  <c r="B87" i="4"/>
  <c r="S87" i="4" s="1"/>
  <c r="B85" i="9"/>
  <c r="C90" i="4"/>
  <c r="C90" i="9"/>
  <c r="C95" i="4"/>
  <c r="C93" i="9"/>
  <c r="B100" i="4"/>
  <c r="S100" i="4" s="1"/>
  <c r="B98" i="9"/>
  <c r="C103" i="4"/>
  <c r="C101" i="9"/>
  <c r="B108" i="4"/>
  <c r="S108" i="4" s="1"/>
  <c r="B106" i="9"/>
  <c r="C111" i="4"/>
  <c r="C109" i="9"/>
  <c r="B116" i="4"/>
  <c r="S116" i="4" s="1"/>
  <c r="B114" i="9"/>
  <c r="C119" i="4"/>
  <c r="C117" i="9"/>
  <c r="B124" i="4"/>
  <c r="S124" i="4" s="1"/>
  <c r="B123" i="9"/>
  <c r="C127" i="4"/>
  <c r="C129" i="9"/>
  <c r="B132" i="4"/>
  <c r="S132" i="4" s="1"/>
  <c r="B130" i="9"/>
  <c r="C135" i="4"/>
  <c r="C136" i="9"/>
  <c r="B140" i="4"/>
  <c r="S140" i="4" s="1"/>
  <c r="B139" i="9"/>
  <c r="C143" i="4"/>
  <c r="C138" i="9"/>
  <c r="C24" i="4"/>
  <c r="C27" i="9"/>
  <c r="C76" i="4"/>
  <c r="C75" i="9"/>
  <c r="B88" i="4"/>
  <c r="S88" i="4" s="1"/>
  <c r="B87" i="9"/>
  <c r="B101" i="4"/>
  <c r="S101" i="4" s="1"/>
  <c r="B99" i="9"/>
  <c r="B14" i="4"/>
  <c r="S14" i="4" s="1"/>
  <c r="B14" i="9"/>
  <c r="B48" i="4"/>
  <c r="S48" i="4" s="1"/>
  <c r="B49" i="9"/>
  <c r="C64" i="4"/>
  <c r="C63" i="9"/>
  <c r="C69" i="4"/>
  <c r="C68" i="9"/>
  <c r="C74" i="4"/>
  <c r="C73" i="9"/>
  <c r="B79" i="4"/>
  <c r="S79" i="4" s="1"/>
  <c r="B78" i="9"/>
  <c r="B92" i="4"/>
  <c r="S92" i="4" s="1"/>
  <c r="B91" i="9"/>
  <c r="C148" i="4"/>
  <c r="C146" i="9"/>
  <c r="B5" i="4"/>
  <c r="S5" i="4" s="1"/>
  <c r="B5" i="9"/>
  <c r="B165" i="4"/>
  <c r="S165" i="4" s="1"/>
  <c r="B163" i="9"/>
  <c r="C4" i="4"/>
  <c r="C4" i="9"/>
  <c r="C9" i="4"/>
  <c r="C9" i="9"/>
  <c r="B19" i="4"/>
  <c r="S19" i="4" s="1"/>
  <c r="B19" i="9"/>
  <c r="C22" i="4"/>
  <c r="C21" i="9"/>
  <c r="B27" i="4"/>
  <c r="S27" i="4" s="1"/>
  <c r="B25" i="9"/>
  <c r="B32" i="4"/>
  <c r="S32" i="4" s="1"/>
  <c r="B32" i="9"/>
  <c r="C35" i="4"/>
  <c r="C35" i="9"/>
  <c r="B40" i="4"/>
  <c r="S40" i="4" s="1"/>
  <c r="B39" i="9"/>
  <c r="C43" i="4"/>
  <c r="C44" i="9"/>
  <c r="C51" i="4"/>
  <c r="C50" i="9"/>
  <c r="B56" i="4"/>
  <c r="S56" i="4" s="1"/>
  <c r="B56" i="9"/>
  <c r="C59" i="4"/>
  <c r="C59" i="9"/>
  <c r="B84" i="4"/>
  <c r="S84" i="4" s="1"/>
  <c r="B83" i="9"/>
  <c r="C87" i="4"/>
  <c r="C85" i="9"/>
  <c r="B97" i="4"/>
  <c r="S97" i="4" s="1"/>
  <c r="B95" i="9"/>
  <c r="C100" i="4"/>
  <c r="C98" i="9"/>
  <c r="B105" i="4"/>
  <c r="S105" i="4" s="1"/>
  <c r="B103" i="9"/>
  <c r="C108" i="4"/>
  <c r="C106" i="9"/>
  <c r="B113" i="4"/>
  <c r="S113" i="4" s="1"/>
  <c r="B111" i="9"/>
  <c r="C116" i="4"/>
  <c r="C114" i="9"/>
  <c r="B121" i="4"/>
  <c r="S121" i="4" s="1"/>
  <c r="B122" i="9"/>
  <c r="C124" i="4"/>
  <c r="C123" i="9"/>
  <c r="B129" i="4"/>
  <c r="S129" i="4" s="1"/>
  <c r="B124" i="9"/>
  <c r="C132" i="4"/>
  <c r="C130" i="9"/>
  <c r="B137" i="4"/>
  <c r="S137" i="4" s="1"/>
  <c r="B133" i="9"/>
  <c r="C140" i="4"/>
  <c r="C139" i="9"/>
  <c r="B6" i="4"/>
  <c r="S6" i="4" s="1"/>
  <c r="B6" i="9"/>
  <c r="B11" i="4"/>
  <c r="S11" i="4" s="1"/>
  <c r="B11" i="9"/>
  <c r="C14" i="4"/>
  <c r="C14" i="9"/>
  <c r="C19" i="4"/>
  <c r="C19" i="9"/>
  <c r="B24" i="4"/>
  <c r="S24" i="4" s="1"/>
  <c r="B27" i="9"/>
  <c r="C27" i="4"/>
  <c r="C25" i="9"/>
  <c r="C32" i="4"/>
  <c r="C32" i="9"/>
  <c r="B37" i="4"/>
  <c r="S37" i="4" s="1"/>
  <c r="B37" i="9"/>
  <c r="C40" i="4"/>
  <c r="C39" i="9"/>
  <c r="B45" i="4"/>
  <c r="S45" i="4" s="1"/>
  <c r="B43" i="9"/>
  <c r="C48" i="4"/>
  <c r="C49" i="9"/>
  <c r="B53" i="4"/>
  <c r="S53" i="4" s="1"/>
  <c r="B53" i="9"/>
  <c r="C56" i="4"/>
  <c r="C56" i="9"/>
  <c r="B61" i="4"/>
  <c r="S61" i="4" s="1"/>
  <c r="B61" i="9"/>
  <c r="B66" i="4"/>
  <c r="S66" i="4" s="1"/>
  <c r="B65" i="9"/>
  <c r="B71" i="4"/>
  <c r="S71" i="4" s="1"/>
  <c r="B71" i="9"/>
  <c r="B76" i="4"/>
  <c r="S76" i="4" s="1"/>
  <c r="B75" i="9"/>
  <c r="C79" i="4"/>
  <c r="C78" i="9"/>
  <c r="B81" i="4"/>
  <c r="S81" i="4" s="1"/>
  <c r="B79" i="9"/>
  <c r="C84" i="4"/>
  <c r="C83" i="9"/>
  <c r="B89" i="4"/>
  <c r="S89" i="4" s="1"/>
  <c r="B88" i="9"/>
  <c r="C92" i="4"/>
  <c r="C91" i="9"/>
  <c r="C97" i="4"/>
  <c r="C95" i="9"/>
  <c r="B102" i="4"/>
  <c r="S102" i="4" s="1"/>
  <c r="B100" i="9"/>
  <c r="C105" i="4"/>
  <c r="C103" i="9"/>
  <c r="B110" i="4"/>
  <c r="S110" i="4" s="1"/>
  <c r="B107" i="9"/>
  <c r="C113" i="4"/>
  <c r="C111" i="9"/>
  <c r="B118" i="4"/>
  <c r="S118" i="4" s="1"/>
  <c r="B115" i="9"/>
  <c r="C121" i="4"/>
  <c r="C122" i="9"/>
  <c r="B126" i="4"/>
  <c r="S126" i="4" s="1"/>
  <c r="B119" i="9"/>
  <c r="C129" i="4"/>
  <c r="C124" i="9"/>
  <c r="B134" i="4"/>
  <c r="S134" i="4" s="1"/>
  <c r="B131" i="9"/>
  <c r="C137" i="4"/>
  <c r="C133" i="9"/>
  <c r="B142" i="4"/>
  <c r="S142" i="4" s="1"/>
  <c r="B141" i="9"/>
  <c r="C145" i="4"/>
  <c r="C145" i="9"/>
  <c r="C153" i="4"/>
  <c r="C152" i="9"/>
  <c r="B158" i="4"/>
  <c r="S158" i="4" s="1"/>
  <c r="B155" i="9"/>
  <c r="C161" i="4"/>
  <c r="C158" i="9"/>
  <c r="P104" i="4"/>
  <c r="P112" i="4"/>
  <c r="P120" i="4"/>
  <c r="P128" i="4"/>
  <c r="P136" i="4"/>
  <c r="P144" i="4"/>
  <c r="P176" i="4"/>
  <c r="P192" i="4"/>
  <c r="P200" i="4"/>
  <c r="P208" i="4"/>
  <c r="P216" i="4"/>
  <c r="P80" i="4"/>
  <c r="P64" i="4"/>
  <c r="P9" i="4"/>
  <c r="P68" i="4"/>
  <c r="P28" i="4"/>
  <c r="P100" i="4"/>
  <c r="P124" i="4"/>
  <c r="P132" i="4"/>
  <c r="P140" i="4"/>
  <c r="P148" i="4"/>
  <c r="P156" i="4"/>
  <c r="P19" i="4"/>
  <c r="P27" i="4"/>
  <c r="P71" i="4"/>
  <c r="P31" i="4"/>
  <c r="P39" i="4"/>
  <c r="P47" i="4"/>
  <c r="P55" i="4"/>
  <c r="P63" i="4"/>
  <c r="P143" i="4"/>
  <c r="P167" i="4"/>
  <c r="P183" i="4"/>
  <c r="P7" i="4"/>
  <c r="P103" i="4"/>
  <c r="P111" i="4"/>
  <c r="P119" i="4"/>
  <c r="P135" i="4"/>
  <c r="P151" i="4"/>
  <c r="P159" i="4"/>
  <c r="P175" i="4"/>
  <c r="P199" i="4"/>
  <c r="P207" i="4"/>
  <c r="P215" i="4"/>
  <c r="P87" i="4"/>
  <c r="P79" i="4"/>
  <c r="P123" i="4"/>
  <c r="P139" i="4"/>
  <c r="P155" i="4"/>
  <c r="P163" i="4"/>
  <c r="P203" i="4"/>
  <c r="P211" i="4"/>
  <c r="P115" i="4"/>
  <c r="P171" i="4"/>
  <c r="P195" i="4"/>
  <c r="P75" i="4"/>
  <c r="P259" i="4"/>
  <c r="P267" i="4"/>
  <c r="P275" i="4"/>
  <c r="P283" i="4"/>
  <c r="P67" i="4"/>
  <c r="P18" i="4"/>
  <c r="P26" i="4"/>
  <c r="P17" i="4"/>
  <c r="P233" i="4"/>
  <c r="P241" i="4"/>
  <c r="P249" i="4"/>
  <c r="P66" i="4"/>
  <c r="P81" i="4"/>
  <c r="P21" i="4"/>
  <c r="P34" i="4"/>
  <c r="P50" i="4"/>
  <c r="P58" i="4"/>
  <c r="P3" i="4"/>
  <c r="P258" i="4"/>
  <c r="P274" i="4"/>
  <c r="P282" i="4"/>
  <c r="P234" i="4"/>
  <c r="P250" i="4"/>
  <c r="P218" i="4"/>
  <c r="P98" i="4"/>
  <c r="P106" i="4"/>
  <c r="P114" i="4"/>
  <c r="P82" i="4"/>
  <c r="P90" i="4"/>
  <c r="P226" i="4"/>
  <c r="P242" i="4"/>
  <c r="P4" i="4"/>
  <c r="P22" i="4"/>
  <c r="P74" i="4"/>
  <c r="P6" i="4"/>
  <c r="P24" i="4"/>
  <c r="P235" i="4"/>
  <c r="P243" i="4"/>
  <c r="P251" i="4"/>
  <c r="P83" i="4"/>
  <c r="P35" i="4"/>
  <c r="P43" i="4"/>
  <c r="P51" i="4"/>
  <c r="P59" i="4"/>
  <c r="P122" i="4"/>
  <c r="P130" i="4"/>
  <c r="P138" i="4"/>
  <c r="P154" i="4"/>
  <c r="P162" i="4"/>
  <c r="P170" i="4"/>
  <c r="P178" i="4"/>
  <c r="P186" i="4"/>
  <c r="P194" i="4"/>
  <c r="P202" i="4"/>
  <c r="P210" i="4"/>
  <c r="R285" i="4"/>
  <c r="O282" i="4"/>
  <c r="N239" i="4"/>
  <c r="F5" i="3"/>
  <c r="O248" i="4"/>
  <c r="O260" i="4"/>
  <c r="L261" i="4"/>
  <c r="M261" i="4" s="1"/>
  <c r="O265" i="4"/>
  <c r="R88" i="4"/>
  <c r="Q203" i="4"/>
  <c r="R265" i="4"/>
  <c r="N270" i="4"/>
  <c r="O271" i="4"/>
  <c r="O276" i="4"/>
  <c r="L169" i="4"/>
  <c r="M169" i="4" s="1"/>
  <c r="O170" i="4"/>
  <c r="R271" i="4"/>
  <c r="R272" i="4"/>
  <c r="R277" i="4"/>
  <c r="R198" i="4"/>
  <c r="O202" i="4"/>
  <c r="O15" i="4"/>
  <c r="O20" i="4"/>
  <c r="O38" i="4"/>
  <c r="R204" i="4"/>
  <c r="R27" i="4"/>
  <c r="R30" i="4"/>
  <c r="N170" i="4"/>
  <c r="L39" i="4"/>
  <c r="M39" i="4" s="1"/>
  <c r="R129" i="4"/>
  <c r="L135" i="4"/>
  <c r="M135" i="4" s="1"/>
  <c r="O138" i="4"/>
  <c r="R143" i="4"/>
  <c r="R45" i="4"/>
  <c r="N146" i="4"/>
  <c r="Q194" i="4"/>
  <c r="O171" i="4"/>
  <c r="R214" i="4"/>
  <c r="R233" i="4"/>
  <c r="O243" i="4"/>
  <c r="L97" i="4"/>
  <c r="M97" i="4" s="1"/>
  <c r="R175" i="4"/>
  <c r="Q207" i="4"/>
  <c r="N66" i="4"/>
  <c r="R108" i="4"/>
  <c r="L119" i="4"/>
  <c r="O89" i="4"/>
  <c r="L92" i="4"/>
  <c r="M92" i="4" s="1"/>
  <c r="R96" i="4"/>
  <c r="O158" i="4"/>
  <c r="O166" i="4"/>
  <c r="N174" i="4"/>
  <c r="R221" i="4"/>
  <c r="O236" i="4"/>
  <c r="Q258" i="4"/>
  <c r="R3" i="4"/>
  <c r="O4" i="4"/>
  <c r="O8" i="4"/>
  <c r="L10" i="4"/>
  <c r="O80" i="4"/>
  <c r="L142" i="4"/>
  <c r="M142" i="4" s="1"/>
  <c r="O149" i="4"/>
  <c r="O150" i="4"/>
  <c r="L153" i="4"/>
  <c r="M153" i="4" s="1"/>
  <c r="O197" i="4"/>
  <c r="O232" i="4"/>
  <c r="O234" i="4"/>
  <c r="L282" i="4"/>
  <c r="R15" i="4"/>
  <c r="R19" i="4"/>
  <c r="O21" i="4"/>
  <c r="L22" i="4"/>
  <c r="M22" i="4" s="1"/>
  <c r="R70" i="4"/>
  <c r="R83" i="4"/>
  <c r="N95" i="4"/>
  <c r="R163" i="4"/>
  <c r="R44" i="4"/>
  <c r="O100" i="4"/>
  <c r="O108" i="4"/>
  <c r="L174" i="4"/>
  <c r="M174" i="4" s="1"/>
  <c r="Q215" i="4"/>
  <c r="R249" i="4"/>
  <c r="L258" i="4"/>
  <c r="O60" i="4"/>
  <c r="O66" i="4"/>
  <c r="O128" i="4"/>
  <c r="O139" i="4"/>
  <c r="N153" i="4"/>
  <c r="L189" i="4"/>
  <c r="M189" i="4" s="1"/>
  <c r="L191" i="4"/>
  <c r="R210" i="4"/>
  <c r="O213" i="4"/>
  <c r="Q234" i="4"/>
  <c r="R139" i="4"/>
  <c r="O6" i="4"/>
  <c r="O26" i="4"/>
  <c r="R38" i="4"/>
  <c r="R39" i="4"/>
  <c r="O44" i="4"/>
  <c r="Q56" i="4"/>
  <c r="R67" i="4"/>
  <c r="R71" i="4"/>
  <c r="L74" i="4"/>
  <c r="M74" i="4" s="1"/>
  <c r="R76" i="4"/>
  <c r="O78" i="4"/>
  <c r="L79" i="4"/>
  <c r="M79" i="4" s="1"/>
  <c r="L82" i="4"/>
  <c r="N116" i="4"/>
  <c r="R132" i="4"/>
  <c r="O133" i="4"/>
  <c r="L134" i="4"/>
  <c r="M134" i="4" s="1"/>
  <c r="L151" i="4"/>
  <c r="M151" i="4" s="1"/>
  <c r="N155" i="4"/>
  <c r="N195" i="4"/>
  <c r="R235" i="4"/>
  <c r="F3" i="3"/>
  <c r="Q115" i="4"/>
  <c r="R146" i="4"/>
  <c r="R151" i="4"/>
  <c r="Q166" i="4"/>
  <c r="L205" i="4"/>
  <c r="M205" i="4" s="1"/>
  <c r="L216" i="4"/>
  <c r="M216" i="4" s="1"/>
  <c r="Q230" i="4"/>
  <c r="L19" i="4"/>
  <c r="M19" i="4" s="1"/>
  <c r="N22" i="4"/>
  <c r="R31" i="4"/>
  <c r="R94" i="4"/>
  <c r="N112" i="4"/>
  <c r="R257" i="4"/>
  <c r="O36" i="4"/>
  <c r="O42" i="4"/>
  <c r="L63" i="4"/>
  <c r="M63" i="4" s="1"/>
  <c r="O116" i="4"/>
  <c r="L122" i="4"/>
  <c r="M122" i="4" s="1"/>
  <c r="L125" i="4"/>
  <c r="L144" i="4"/>
  <c r="M144" i="4" s="1"/>
  <c r="R157" i="4"/>
  <c r="L167" i="4"/>
  <c r="M167" i="4" s="1"/>
  <c r="O172" i="4"/>
  <c r="R181" i="4"/>
  <c r="R188" i="4"/>
  <c r="L231" i="4"/>
  <c r="M231" i="4" s="1"/>
  <c r="L263" i="4"/>
  <c r="M263" i="4" s="1"/>
  <c r="N251" i="4"/>
  <c r="L266" i="4"/>
  <c r="M266" i="4" s="1"/>
  <c r="L268" i="4"/>
  <c r="M268" i="4" s="1"/>
  <c r="N34" i="4"/>
  <c r="R46" i="4"/>
  <c r="R47" i="4"/>
  <c r="R51" i="4"/>
  <c r="O85" i="4"/>
  <c r="R104" i="4"/>
  <c r="N142" i="4"/>
  <c r="R155" i="4"/>
  <c r="N180" i="4"/>
  <c r="R218" i="4"/>
  <c r="R220" i="4"/>
  <c r="R222" i="4"/>
  <c r="R224" i="4"/>
  <c r="L269" i="4"/>
  <c r="O61" i="4"/>
  <c r="L113" i="4"/>
  <c r="M113" i="4" s="1"/>
  <c r="O140" i="4"/>
  <c r="Q145" i="4"/>
  <c r="O210" i="4"/>
  <c r="N217" i="4"/>
  <c r="L229" i="4"/>
  <c r="M229" i="4" s="1"/>
  <c r="L253" i="4"/>
  <c r="M253" i="4" s="1"/>
  <c r="O255" i="4"/>
  <c r="O256" i="4"/>
  <c r="O28" i="4"/>
  <c r="N58" i="4"/>
  <c r="L80" i="4"/>
  <c r="M80" i="4" s="1"/>
  <c r="R93" i="4"/>
  <c r="N104" i="4"/>
  <c r="Q126" i="4"/>
  <c r="Q139" i="4"/>
  <c r="R147" i="4"/>
  <c r="R150" i="4"/>
  <c r="Q152" i="4"/>
  <c r="R162" i="4"/>
  <c r="Q201" i="4"/>
  <c r="N228" i="4"/>
  <c r="Q242" i="4"/>
  <c r="O5" i="4"/>
  <c r="R23" i="4"/>
  <c r="N35" i="4"/>
  <c r="O37" i="4"/>
  <c r="L38" i="4"/>
  <c r="L59" i="4"/>
  <c r="M59" i="4" s="1"/>
  <c r="O62" i="4"/>
  <c r="Q64" i="4"/>
  <c r="R80" i="4"/>
  <c r="L84" i="4"/>
  <c r="Q86" i="4"/>
  <c r="Q130" i="4"/>
  <c r="Q154" i="4"/>
  <c r="R156" i="4"/>
  <c r="L161" i="4"/>
  <c r="M161" i="4" s="1"/>
  <c r="R167" i="4"/>
  <c r="Q171" i="4"/>
  <c r="R182" i="4"/>
  <c r="L197" i="4"/>
  <c r="M197" i="4" s="1"/>
  <c r="N204" i="4"/>
  <c r="N205" i="4"/>
  <c r="O208" i="4"/>
  <c r="N216" i="4"/>
  <c r="N231" i="4"/>
  <c r="Q250" i="4"/>
  <c r="L252" i="4"/>
  <c r="M252" i="4" s="1"/>
  <c r="O263" i="4"/>
  <c r="N284" i="4"/>
  <c r="O53" i="4"/>
  <c r="R128" i="4"/>
  <c r="R130" i="4"/>
  <c r="O131" i="4"/>
  <c r="O134" i="4"/>
  <c r="R135" i="4"/>
  <c r="L139" i="4"/>
  <c r="M139" i="4" s="1"/>
  <c r="R154" i="4"/>
  <c r="O164" i="4"/>
  <c r="O165" i="4"/>
  <c r="R171" i="4"/>
  <c r="L180" i="4"/>
  <c r="R200" i="4"/>
  <c r="L211" i="4"/>
  <c r="M211" i="4" s="1"/>
  <c r="O212" i="4"/>
  <c r="R231" i="4"/>
  <c r="R237" i="4"/>
  <c r="R248" i="4"/>
  <c r="R264" i="4"/>
  <c r="R273" i="4"/>
  <c r="L274" i="4"/>
  <c r="M274" i="4" s="1"/>
  <c r="L276" i="4"/>
  <c r="P126" i="4"/>
  <c r="P182" i="4"/>
  <c r="P214" i="4"/>
  <c r="P227" i="4"/>
  <c r="L3" i="4"/>
  <c r="M3" i="4" s="1"/>
  <c r="R11" i="4"/>
  <c r="R18" i="4"/>
  <c r="L23" i="4"/>
  <c r="M23" i="4" s="1"/>
  <c r="R34" i="4"/>
  <c r="N38" i="4"/>
  <c r="O46" i="4"/>
  <c r="N50" i="4"/>
  <c r="L57" i="4"/>
  <c r="M57" i="4" s="1"/>
  <c r="O70" i="4"/>
  <c r="L114" i="4"/>
  <c r="L124" i="4"/>
  <c r="M124" i="4" s="1"/>
  <c r="R131" i="4"/>
  <c r="N137" i="4"/>
  <c r="N161" i="4"/>
  <c r="L176" i="4"/>
  <c r="R201" i="4"/>
  <c r="N210" i="4"/>
  <c r="N221" i="4"/>
  <c r="R228" i="4"/>
  <c r="N236" i="4"/>
  <c r="R241" i="4"/>
  <c r="R261" i="4"/>
  <c r="O268" i="4"/>
  <c r="N276" i="4"/>
  <c r="Q8" i="4"/>
  <c r="Q38" i="4"/>
  <c r="R43" i="4"/>
  <c r="O52" i="4"/>
  <c r="R59" i="4"/>
  <c r="R68" i="4"/>
  <c r="N79" i="4"/>
  <c r="R81" i="4"/>
  <c r="R99" i="4"/>
  <c r="R115" i="4"/>
  <c r="O121" i="4"/>
  <c r="N138" i="4"/>
  <c r="N163" i="4"/>
  <c r="Q199" i="4"/>
  <c r="N226" i="4"/>
  <c r="Q236" i="4"/>
  <c r="R267" i="4"/>
  <c r="R281" i="4"/>
  <c r="P96" i="4"/>
  <c r="P152" i="4"/>
  <c r="P184" i="4"/>
  <c r="L51" i="4"/>
  <c r="M51" i="4" s="1"/>
  <c r="L76" i="4"/>
  <c r="M76" i="4" s="1"/>
  <c r="R79" i="4"/>
  <c r="O86" i="4"/>
  <c r="O92" i="4"/>
  <c r="L105" i="4"/>
  <c r="M105" i="4" s="1"/>
  <c r="O107" i="4"/>
  <c r="N123" i="4"/>
  <c r="O130" i="4"/>
  <c r="O147" i="4"/>
  <c r="O216" i="4"/>
  <c r="O240" i="4"/>
  <c r="R255" i="4"/>
  <c r="R256" i="4"/>
  <c r="Q260" i="4"/>
  <c r="Q278" i="4"/>
  <c r="N54" i="4"/>
  <c r="Q54" i="4"/>
  <c r="N244" i="4"/>
  <c r="Q244" i="4"/>
  <c r="Q18" i="4"/>
  <c r="R35" i="4"/>
  <c r="O35" i="4"/>
  <c r="N6" i="4"/>
  <c r="Q6" i="4"/>
  <c r="L93" i="4"/>
  <c r="M93" i="4" s="1"/>
  <c r="O93" i="4"/>
  <c r="N158" i="4"/>
  <c r="Q158" i="4"/>
  <c r="O205" i="4"/>
  <c r="Q220" i="4"/>
  <c r="N220" i="4"/>
  <c r="Q264" i="4"/>
  <c r="O264" i="4"/>
  <c r="Q162" i="4"/>
  <c r="N162" i="4"/>
  <c r="L224" i="4"/>
  <c r="M224" i="4" s="1"/>
  <c r="N224" i="4"/>
  <c r="O239" i="4"/>
  <c r="L55" i="4"/>
  <c r="Q255" i="4"/>
  <c r="N255" i="4"/>
  <c r="Q68" i="4"/>
  <c r="O68" i="4"/>
  <c r="Q100" i="4"/>
  <c r="N100" i="4"/>
  <c r="O173" i="4"/>
  <c r="N185" i="4"/>
  <c r="Q185" i="4"/>
  <c r="L247" i="4"/>
  <c r="M247" i="4" s="1"/>
  <c r="R247" i="4"/>
  <c r="L32" i="4"/>
  <c r="M32" i="4" s="1"/>
  <c r="O54" i="4"/>
  <c r="Q75" i="4"/>
  <c r="R159" i="4"/>
  <c r="L159" i="4"/>
  <c r="M159" i="4" s="1"/>
  <c r="L175" i="4"/>
  <c r="M175" i="4" s="1"/>
  <c r="O196" i="4"/>
  <c r="L198" i="4"/>
  <c r="M198" i="4" s="1"/>
  <c r="O244" i="4"/>
  <c r="L271" i="4"/>
  <c r="M271" i="4" s="1"/>
  <c r="N271" i="4"/>
  <c r="N14" i="4"/>
  <c r="O23" i="4"/>
  <c r="O163" i="4"/>
  <c r="O284" i="4"/>
  <c r="N3" i="4"/>
  <c r="N19" i="4"/>
  <c r="N30" i="4"/>
  <c r="N46" i="4"/>
  <c r="R50" i="4"/>
  <c r="N51" i="4"/>
  <c r="N59" i="4"/>
  <c r="Q70" i="4"/>
  <c r="N76" i="4"/>
  <c r="O84" i="4"/>
  <c r="N96" i="4"/>
  <c r="N103" i="4"/>
  <c r="N111" i="4"/>
  <c r="N128" i="4"/>
  <c r="N131" i="4"/>
  <c r="Q141" i="4"/>
  <c r="N147" i="4"/>
  <c r="O155" i="4"/>
  <c r="O221" i="4"/>
  <c r="O259" i="4"/>
  <c r="N262" i="4"/>
  <c r="N267" i="4"/>
  <c r="O272" i="4"/>
  <c r="O275" i="4"/>
  <c r="L279" i="4"/>
  <c r="M279" i="4" s="1"/>
  <c r="O279" i="4"/>
  <c r="O3" i="4"/>
  <c r="R16" i="4"/>
  <c r="O19" i="4"/>
  <c r="O30" i="4"/>
  <c r="O51" i="4"/>
  <c r="O59" i="4"/>
  <c r="O76" i="4"/>
  <c r="N102" i="4"/>
  <c r="O157" i="4"/>
  <c r="L166" i="4"/>
  <c r="N169" i="4"/>
  <c r="L171" i="4"/>
  <c r="M171" i="4" s="1"/>
  <c r="O180" i="4"/>
  <c r="O189" i="4"/>
  <c r="N196" i="4"/>
  <c r="L200" i="4"/>
  <c r="M200" i="4" s="1"/>
  <c r="Q211" i="4"/>
  <c r="L213" i="4"/>
  <c r="R216" i="4"/>
  <c r="Q227" i="4"/>
  <c r="O231" i="4"/>
  <c r="N247" i="4"/>
  <c r="N252" i="4"/>
  <c r="R253" i="4"/>
  <c r="N259" i="4"/>
  <c r="L260" i="4"/>
  <c r="M260" i="4" s="1"/>
  <c r="R279" i="4"/>
  <c r="O280" i="4"/>
  <c r="L6" i="4"/>
  <c r="M6" i="4" s="1"/>
  <c r="N26" i="4"/>
  <c r="R29" i="4"/>
  <c r="L35" i="4"/>
  <c r="M35" i="4" s="1"/>
  <c r="L49" i="4"/>
  <c r="M49" i="4" s="1"/>
  <c r="L54" i="4"/>
  <c r="L62" i="4"/>
  <c r="N73" i="4"/>
  <c r="O81" i="4"/>
  <c r="N92" i="4"/>
  <c r="O97" i="4"/>
  <c r="L100" i="4"/>
  <c r="O115" i="4"/>
  <c r="N119" i="4"/>
  <c r="N124" i="4"/>
  <c r="L150" i="4"/>
  <c r="M150" i="4" s="1"/>
  <c r="O154" i="4"/>
  <c r="L158" i="4"/>
  <c r="O162" i="4"/>
  <c r="N168" i="4"/>
  <c r="O181" i="4"/>
  <c r="R185" i="4"/>
  <c r="L192" i="4"/>
  <c r="O194" i="4"/>
  <c r="L203" i="4"/>
  <c r="M203" i="4" s="1"/>
  <c r="R209" i="4"/>
  <c r="L219" i="4"/>
  <c r="M219" i="4" s="1"/>
  <c r="O220" i="4"/>
  <c r="L222" i="4"/>
  <c r="M222" i="4" s="1"/>
  <c r="O224" i="4"/>
  <c r="L239" i="4"/>
  <c r="L244" i="4"/>
  <c r="O247" i="4"/>
  <c r="O252" i="4"/>
  <c r="L255" i="4"/>
  <c r="M255" i="4" s="1"/>
  <c r="O257" i="4"/>
  <c r="O273" i="4"/>
  <c r="O274" i="4"/>
  <c r="O281" i="4"/>
  <c r="O283" i="4"/>
  <c r="L285" i="4"/>
  <c r="M285" i="4" s="1"/>
  <c r="N286" i="4"/>
  <c r="R1" i="4"/>
  <c r="L9" i="4"/>
  <c r="L14" i="4"/>
  <c r="L15" i="4"/>
  <c r="M15" i="4" s="1"/>
  <c r="O50" i="4"/>
  <c r="O58" i="4"/>
  <c r="N62" i="4"/>
  <c r="O67" i="4"/>
  <c r="O69" i="4"/>
  <c r="L71" i="4"/>
  <c r="M71" i="4" s="1"/>
  <c r="N72" i="4"/>
  <c r="O105" i="4"/>
  <c r="L108" i="4"/>
  <c r="M108" i="4" s="1"/>
  <c r="L117" i="4"/>
  <c r="L121" i="4"/>
  <c r="M121" i="4" s="1"/>
  <c r="O124" i="4"/>
  <c r="O129" i="4"/>
  <c r="R138" i="4"/>
  <c r="O148" i="4"/>
  <c r="O156" i="4"/>
  <c r="L163" i="4"/>
  <c r="M163" i="4" s="1"/>
  <c r="O174" i="4"/>
  <c r="R189" i="4"/>
  <c r="L190" i="4"/>
  <c r="O192" i="4"/>
  <c r="N197" i="4"/>
  <c r="N202" i="4"/>
  <c r="R205" i="4"/>
  <c r="L206" i="4"/>
  <c r="M206" i="4" s="1"/>
  <c r="R212" i="4"/>
  <c r="L232" i="4"/>
  <c r="M232" i="4" s="1"/>
  <c r="Q233" i="4"/>
  <c r="N238" i="4"/>
  <c r="N243" i="4"/>
  <c r="R259" i="4"/>
  <c r="R275" i="4"/>
  <c r="R280" i="4"/>
  <c r="L284" i="4"/>
  <c r="M284" i="4" s="1"/>
  <c r="O2" i="4"/>
  <c r="R26" i="4"/>
  <c r="O34" i="4"/>
  <c r="L43" i="4"/>
  <c r="M43" i="4" s="1"/>
  <c r="O43" i="4"/>
  <c r="O45" i="4"/>
  <c r="L47" i="4"/>
  <c r="M47" i="4" s="1"/>
  <c r="Q48" i="4"/>
  <c r="R53" i="4"/>
  <c r="N57" i="4"/>
  <c r="R61" i="4"/>
  <c r="R63" i="4"/>
  <c r="L70" i="4"/>
  <c r="M70" i="4" s="1"/>
  <c r="O79" i="4"/>
  <c r="N83" i="4"/>
  <c r="R85" i="4"/>
  <c r="N87" i="4"/>
  <c r="R92" i="4"/>
  <c r="N108" i="4"/>
  <c r="O113" i="4"/>
  <c r="N120" i="4"/>
  <c r="O123" i="4"/>
  <c r="L127" i="4"/>
  <c r="M127" i="4" s="1"/>
  <c r="L130" i="4"/>
  <c r="M130" i="4" s="1"/>
  <c r="R140" i="4"/>
  <c r="O146" i="4"/>
  <c r="R149" i="4"/>
  <c r="L155" i="4"/>
  <c r="N166" i="4"/>
  <c r="N171" i="4"/>
  <c r="R177" i="4"/>
  <c r="O188" i="4"/>
  <c r="L195" i="4"/>
  <c r="M195" i="4" s="1"/>
  <c r="O204" i="4"/>
  <c r="R206" i="4"/>
  <c r="L208" i="4"/>
  <c r="M208" i="4" s="1"/>
  <c r="R208" i="4"/>
  <c r="N213" i="4"/>
  <c r="O218" i="4"/>
  <c r="L221" i="4"/>
  <c r="M221" i="4" s="1"/>
  <c r="Q223" i="4"/>
  <c r="R225" i="4"/>
  <c r="R232" i="4"/>
  <c r="L234" i="4"/>
  <c r="M234" i="4" s="1"/>
  <c r="R243" i="4"/>
  <c r="O251" i="4"/>
  <c r="N260" i="4"/>
  <c r="R263" i="4"/>
  <c r="R4" i="4"/>
  <c r="L17" i="4"/>
  <c r="L27" i="4"/>
  <c r="M27" i="4" s="1"/>
  <c r="O27" i="4"/>
  <c r="O29" i="4"/>
  <c r="L30" i="4"/>
  <c r="M30" i="4" s="1"/>
  <c r="L31" i="4"/>
  <c r="M31" i="4" s="1"/>
  <c r="L46" i="4"/>
  <c r="M46" i="4" s="1"/>
  <c r="R52" i="4"/>
  <c r="L65" i="4"/>
  <c r="L106" i="4"/>
  <c r="M106" i="4" s="1"/>
  <c r="L111" i="4"/>
  <c r="L116" i="4"/>
  <c r="R124" i="4"/>
  <c r="L131" i="4"/>
  <c r="M131" i="4" s="1"/>
  <c r="O141" i="4"/>
  <c r="L147" i="4"/>
  <c r="M147" i="4" s="1"/>
  <c r="N149" i="4"/>
  <c r="N183" i="4"/>
  <c r="R197" i="4"/>
  <c r="R226" i="4"/>
  <c r="R245" i="4"/>
  <c r="O267" i="4"/>
  <c r="C191" i="4"/>
  <c r="B196" i="4"/>
  <c r="S196" i="4" s="1"/>
  <c r="C207" i="4"/>
  <c r="C228" i="4"/>
  <c r="B233" i="4"/>
  <c r="S233" i="4" s="1"/>
  <c r="B166" i="4"/>
  <c r="S166" i="4" s="1"/>
  <c r="B174" i="4"/>
  <c r="S174" i="4" s="1"/>
  <c r="C177" i="4"/>
  <c r="B190" i="4"/>
  <c r="S190" i="4" s="1"/>
  <c r="C193" i="4"/>
  <c r="B198" i="4"/>
  <c r="S198" i="4" s="1"/>
  <c r="C201" i="4"/>
  <c r="B214" i="4"/>
  <c r="S214" i="4" s="1"/>
  <c r="B219" i="4"/>
  <c r="S219" i="4" s="1"/>
  <c r="Q225" i="4"/>
  <c r="P225" i="4"/>
  <c r="C238" i="4"/>
  <c r="C254" i="4"/>
  <c r="C267" i="4"/>
  <c r="F8" i="3"/>
  <c r="C2" i="9"/>
  <c r="Q49" i="4"/>
  <c r="P49" i="4"/>
  <c r="B148" i="4"/>
  <c r="S148" i="4" s="1"/>
  <c r="C159" i="4"/>
  <c r="C215" i="4"/>
  <c r="C236" i="4"/>
  <c r="C244" i="4"/>
  <c r="B249" i="4"/>
  <c r="S249" i="4" s="1"/>
  <c r="C252" i="4"/>
  <c r="C257" i="4"/>
  <c r="Q268" i="4"/>
  <c r="P268" i="4"/>
  <c r="C273" i="4"/>
  <c r="B286" i="4"/>
  <c r="S286" i="4" s="1"/>
  <c r="B150" i="4"/>
  <c r="S150" i="4" s="1"/>
  <c r="C29" i="4"/>
  <c r="Q97" i="4"/>
  <c r="P97" i="4"/>
  <c r="Q105" i="4"/>
  <c r="P105" i="4"/>
  <c r="Q113" i="4"/>
  <c r="P113" i="4"/>
  <c r="C150" i="4"/>
  <c r="B155" i="4"/>
  <c r="S155" i="4" s="1"/>
  <c r="C158" i="4"/>
  <c r="B163" i="4"/>
  <c r="S163" i="4" s="1"/>
  <c r="C166" i="4"/>
  <c r="B171" i="4"/>
  <c r="S171" i="4" s="1"/>
  <c r="C174" i="4"/>
  <c r="B179" i="4"/>
  <c r="S179" i="4" s="1"/>
  <c r="C182" i="4"/>
  <c r="B187" i="4"/>
  <c r="S187" i="4" s="1"/>
  <c r="C190" i="4"/>
  <c r="B195" i="4"/>
  <c r="S195" i="4" s="1"/>
  <c r="C198" i="4"/>
  <c r="B203" i="4"/>
  <c r="S203" i="4" s="1"/>
  <c r="C206" i="4"/>
  <c r="Q209" i="4"/>
  <c r="P209" i="4"/>
  <c r="B211" i="4"/>
  <c r="S211" i="4" s="1"/>
  <c r="C214" i="4"/>
  <c r="Q217" i="4"/>
  <c r="P217" i="4"/>
  <c r="C219" i="4"/>
  <c r="B224" i="4"/>
  <c r="S224" i="4" s="1"/>
  <c r="C227" i="4"/>
  <c r="B232" i="4"/>
  <c r="S232" i="4" s="1"/>
  <c r="C235" i="4"/>
  <c r="B240" i="4"/>
  <c r="S240" i="4" s="1"/>
  <c r="C243" i="4"/>
  <c r="P246" i="4"/>
  <c r="Q246" i="4"/>
  <c r="B248" i="4"/>
  <c r="S248" i="4" s="1"/>
  <c r="C251" i="4"/>
  <c r="P254" i="4"/>
  <c r="Q254" i="4"/>
  <c r="C256" i="4"/>
  <c r="B261" i="4"/>
  <c r="S261" i="4" s="1"/>
  <c r="C264" i="4"/>
  <c r="B269" i="4"/>
  <c r="S269" i="4" s="1"/>
  <c r="C272" i="4"/>
  <c r="B277" i="4"/>
  <c r="S277" i="4" s="1"/>
  <c r="C280" i="4"/>
  <c r="B285" i="4"/>
  <c r="S285" i="4" s="1"/>
  <c r="P33" i="4"/>
  <c r="Q33" i="4"/>
  <c r="P41" i="4"/>
  <c r="Q41" i="4"/>
  <c r="Q146" i="4"/>
  <c r="P146" i="4"/>
  <c r="B156" i="4"/>
  <c r="S156" i="4" s="1"/>
  <c r="B164" i="4"/>
  <c r="S164" i="4" s="1"/>
  <c r="C175" i="4"/>
  <c r="B180" i="4"/>
  <c r="S180" i="4" s="1"/>
  <c r="C183" i="4"/>
  <c r="B188" i="4"/>
  <c r="S188" i="4" s="1"/>
  <c r="C199" i="4"/>
  <c r="B204" i="4"/>
  <c r="S204" i="4" s="1"/>
  <c r="B212" i="4"/>
  <c r="S212" i="4" s="1"/>
  <c r="C220" i="4"/>
  <c r="B225" i="4"/>
  <c r="S225" i="4" s="1"/>
  <c r="Q108" i="4"/>
  <c r="P108" i="4"/>
  <c r="Q116" i="4"/>
  <c r="P116" i="4"/>
  <c r="C169" i="4"/>
  <c r="B182" i="4"/>
  <c r="S182" i="4" s="1"/>
  <c r="C185" i="4"/>
  <c r="B206" i="4"/>
  <c r="S206" i="4" s="1"/>
  <c r="C209" i="4"/>
  <c r="C222" i="4"/>
  <c r="B227" i="4"/>
  <c r="S227" i="4" s="1"/>
  <c r="C230" i="4"/>
  <c r="B235" i="4"/>
  <c r="S235" i="4" s="1"/>
  <c r="B243" i="4"/>
  <c r="S243" i="4" s="1"/>
  <c r="C246" i="4"/>
  <c r="B251" i="4"/>
  <c r="S251" i="4" s="1"/>
  <c r="B256" i="4"/>
  <c r="S256" i="4" s="1"/>
  <c r="C259" i="4"/>
  <c r="B264" i="4"/>
  <c r="S264" i="4" s="1"/>
  <c r="P270" i="4"/>
  <c r="Q270" i="4"/>
  <c r="B272" i="4"/>
  <c r="S272" i="4" s="1"/>
  <c r="C275" i="4"/>
  <c r="B280" i="4"/>
  <c r="S280" i="4" s="1"/>
  <c r="C283" i="4"/>
  <c r="P286" i="4"/>
  <c r="Q286" i="4"/>
  <c r="Q89" i="4"/>
  <c r="P89" i="4"/>
  <c r="P110" i="4"/>
  <c r="Q110" i="4"/>
  <c r="P118" i="4"/>
  <c r="Q118" i="4"/>
  <c r="P134" i="4"/>
  <c r="Q134" i="4"/>
  <c r="C147" i="4"/>
  <c r="Q150" i="4"/>
  <c r="P150" i="4"/>
  <c r="B152" i="4"/>
  <c r="S152" i="4" s="1"/>
  <c r="C155" i="4"/>
  <c r="B160" i="4"/>
  <c r="S160" i="4" s="1"/>
  <c r="C163" i="4"/>
  <c r="B168" i="4"/>
  <c r="S168" i="4" s="1"/>
  <c r="B176" i="4"/>
  <c r="S176" i="4" s="1"/>
  <c r="C179" i="4"/>
  <c r="B184" i="4"/>
  <c r="S184" i="4" s="1"/>
  <c r="C187" i="4"/>
  <c r="B192" i="4"/>
  <c r="S192" i="4" s="1"/>
  <c r="C195" i="4"/>
  <c r="B200" i="4"/>
  <c r="S200" i="4" s="1"/>
  <c r="C203" i="4"/>
  <c r="B208" i="4"/>
  <c r="S208" i="4" s="1"/>
  <c r="C211" i="4"/>
  <c r="B216" i="4"/>
  <c r="S216" i="4" s="1"/>
  <c r="Q219" i="4"/>
  <c r="P219" i="4"/>
  <c r="B221" i="4"/>
  <c r="S221" i="4" s="1"/>
  <c r="C224" i="4"/>
  <c r="B229" i="4"/>
  <c r="S229" i="4" s="1"/>
  <c r="C232" i="4"/>
  <c r="B237" i="4"/>
  <c r="S237" i="4" s="1"/>
  <c r="C240" i="4"/>
  <c r="B245" i="4"/>
  <c r="S245" i="4" s="1"/>
  <c r="C248" i="4"/>
  <c r="B253" i="4"/>
  <c r="S253" i="4" s="1"/>
  <c r="B258" i="4"/>
  <c r="S258" i="4" s="1"/>
  <c r="C261" i="4"/>
  <c r="B266" i="4"/>
  <c r="S266" i="4" s="1"/>
  <c r="C269" i="4"/>
  <c r="B274" i="4"/>
  <c r="S274" i="4" s="1"/>
  <c r="C277" i="4"/>
  <c r="B282" i="4"/>
  <c r="S282" i="4" s="1"/>
  <c r="C285" i="4"/>
  <c r="C167" i="4"/>
  <c r="B241" i="4"/>
  <c r="S241" i="4" s="1"/>
  <c r="B29" i="4"/>
  <c r="S29" i="4" s="1"/>
  <c r="Q42" i="4"/>
  <c r="P42" i="4"/>
  <c r="P99" i="4"/>
  <c r="Q99" i="4"/>
  <c r="Q107" i="4"/>
  <c r="P107" i="4"/>
  <c r="Q131" i="4"/>
  <c r="P131" i="4"/>
  <c r="Q147" i="4"/>
  <c r="P147" i="4"/>
  <c r="C152" i="4"/>
  <c r="B157" i="4"/>
  <c r="S157" i="4" s="1"/>
  <c r="C160" i="4"/>
  <c r="C168" i="4"/>
  <c r="C176" i="4"/>
  <c r="Q179" i="4"/>
  <c r="P179" i="4"/>
  <c r="P187" i="4"/>
  <c r="Q187" i="4"/>
  <c r="C200" i="4"/>
  <c r="B205" i="4"/>
  <c r="S205" i="4" s="1"/>
  <c r="C208" i="4"/>
  <c r="B213" i="4"/>
  <c r="S213" i="4" s="1"/>
  <c r="C216" i="4"/>
  <c r="B218" i="4"/>
  <c r="S218" i="4" s="1"/>
  <c r="C221" i="4"/>
  <c r="C229" i="4"/>
  <c r="B234" i="4"/>
  <c r="S234" i="4" s="1"/>
  <c r="C237" i="4"/>
  <c r="B242" i="4"/>
  <c r="S242" i="4" s="1"/>
  <c r="C245" i="4"/>
  <c r="B250" i="4"/>
  <c r="S250" i="4" s="1"/>
  <c r="C253" i="4"/>
  <c r="C258" i="4"/>
  <c r="B263" i="4"/>
  <c r="S263" i="4" s="1"/>
  <c r="C266" i="4"/>
  <c r="B271" i="4"/>
  <c r="S271" i="4" s="1"/>
  <c r="C274" i="4"/>
  <c r="B279" i="4"/>
  <c r="S279" i="4" s="1"/>
  <c r="C282" i="4"/>
  <c r="B172" i="4"/>
  <c r="S172" i="4" s="1"/>
  <c r="B262" i="4"/>
  <c r="S262" i="4" s="1"/>
  <c r="C265" i="4"/>
  <c r="B270" i="4"/>
  <c r="S270" i="4" s="1"/>
  <c r="Q276" i="4"/>
  <c r="P276" i="4"/>
  <c r="B278" i="4"/>
  <c r="S278" i="4" s="1"/>
  <c r="C281" i="4"/>
  <c r="Q13" i="4"/>
  <c r="P13" i="4"/>
  <c r="P91" i="4"/>
  <c r="Q91" i="4"/>
  <c r="B154" i="4"/>
  <c r="S154" i="4" s="1"/>
  <c r="C157" i="4"/>
  <c r="P160" i="4"/>
  <c r="Q160" i="4"/>
  <c r="B162" i="4"/>
  <c r="S162" i="4" s="1"/>
  <c r="C165" i="4"/>
  <c r="P168" i="4"/>
  <c r="Q168" i="4"/>
  <c r="B170" i="4"/>
  <c r="S170" i="4" s="1"/>
  <c r="C173" i="4"/>
  <c r="B178" i="4"/>
  <c r="S178" i="4" s="1"/>
  <c r="C181" i="4"/>
  <c r="B186" i="4"/>
  <c r="S186" i="4" s="1"/>
  <c r="C189" i="4"/>
  <c r="B194" i="4"/>
  <c r="S194" i="4" s="1"/>
  <c r="C197" i="4"/>
  <c r="B202" i="4"/>
  <c r="S202" i="4" s="1"/>
  <c r="C205" i="4"/>
  <c r="B210" i="4"/>
  <c r="S210" i="4" s="1"/>
  <c r="C213" i="4"/>
  <c r="C218" i="4"/>
  <c r="B223" i="4"/>
  <c r="S223" i="4" s="1"/>
  <c r="Q229" i="4"/>
  <c r="P229" i="4"/>
  <c r="B231" i="4"/>
  <c r="S231" i="4" s="1"/>
  <c r="C234" i="4"/>
  <c r="B239" i="4"/>
  <c r="S239" i="4" s="1"/>
  <c r="C242" i="4"/>
  <c r="B247" i="4"/>
  <c r="S247" i="4" s="1"/>
  <c r="C250" i="4"/>
  <c r="B255" i="4"/>
  <c r="S255" i="4" s="1"/>
  <c r="B260" i="4"/>
  <c r="S260" i="4" s="1"/>
  <c r="C263" i="4"/>
  <c r="Q266" i="4"/>
  <c r="P266" i="4"/>
  <c r="B268" i="4"/>
  <c r="S268" i="4" s="1"/>
  <c r="C271" i="4"/>
  <c r="C279" i="4"/>
  <c r="B284" i="4"/>
  <c r="S284" i="4" s="1"/>
  <c r="C151" i="4"/>
  <c r="P10" i="4"/>
  <c r="Q10" i="4"/>
  <c r="Q65" i="4"/>
  <c r="P65" i="4"/>
  <c r="C162" i="4"/>
  <c r="B167" i="4"/>
  <c r="S167" i="4" s="1"/>
  <c r="C170" i="4"/>
  <c r="B175" i="4"/>
  <c r="S175" i="4" s="1"/>
  <c r="B183" i="4"/>
  <c r="S183" i="4" s="1"/>
  <c r="C186" i="4"/>
  <c r="B191" i="4"/>
  <c r="S191" i="4" s="1"/>
  <c r="C194" i="4"/>
  <c r="Q197" i="4"/>
  <c r="P197" i="4"/>
  <c r="B199" i="4"/>
  <c r="S199" i="4" s="1"/>
  <c r="C202" i="4"/>
  <c r="Q205" i="4"/>
  <c r="P205" i="4"/>
  <c r="B207" i="4"/>
  <c r="S207" i="4" s="1"/>
  <c r="C210" i="4"/>
  <c r="Q213" i="4"/>
  <c r="P213" i="4"/>
  <c r="B215" i="4"/>
  <c r="S215" i="4" s="1"/>
  <c r="B220" i="4"/>
  <c r="S220" i="4" s="1"/>
  <c r="C223" i="4"/>
  <c r="B228" i="4"/>
  <c r="S228" i="4" s="1"/>
  <c r="C231" i="4"/>
  <c r="B236" i="4"/>
  <c r="S236" i="4" s="1"/>
  <c r="C239" i="4"/>
  <c r="B244" i="4"/>
  <c r="S244" i="4" s="1"/>
  <c r="C247" i="4"/>
  <c r="B252" i="4"/>
  <c r="S252" i="4" s="1"/>
  <c r="C255" i="4"/>
  <c r="B257" i="4"/>
  <c r="S257" i="4" s="1"/>
  <c r="C260" i="4"/>
  <c r="B265" i="4"/>
  <c r="S265" i="4" s="1"/>
  <c r="C268" i="4"/>
  <c r="B273" i="4"/>
  <c r="S273" i="4" s="1"/>
  <c r="B281" i="4"/>
  <c r="S281" i="4" s="1"/>
  <c r="C284" i="4"/>
  <c r="Q2" i="4"/>
  <c r="P2" i="4"/>
  <c r="Q4" i="4"/>
  <c r="Q12" i="4"/>
  <c r="P12" i="4"/>
  <c r="Q25" i="4"/>
  <c r="P25" i="4"/>
  <c r="Q46" i="4"/>
  <c r="P46" i="4"/>
  <c r="Q62" i="4"/>
  <c r="P62" i="4"/>
  <c r="P72" i="4"/>
  <c r="Q72" i="4"/>
  <c r="P95" i="4"/>
  <c r="Q95" i="4"/>
  <c r="Q127" i="4"/>
  <c r="P127" i="4"/>
  <c r="B145" i="4"/>
  <c r="S145" i="4" s="1"/>
  <c r="B153" i="4"/>
  <c r="S153" i="4" s="1"/>
  <c r="C156" i="4"/>
  <c r="B161" i="4"/>
  <c r="S161" i="4" s="1"/>
  <c r="C164" i="4"/>
  <c r="B169" i="4"/>
  <c r="S169" i="4" s="1"/>
  <c r="C172" i="4"/>
  <c r="B177" i="4"/>
  <c r="S177" i="4" s="1"/>
  <c r="C180" i="4"/>
  <c r="B185" i="4"/>
  <c r="S185" i="4" s="1"/>
  <c r="C188" i="4"/>
  <c r="P191" i="4"/>
  <c r="Q191" i="4"/>
  <c r="B193" i="4"/>
  <c r="S193" i="4" s="1"/>
  <c r="C196" i="4"/>
  <c r="B201" i="4"/>
  <c r="S201" i="4" s="1"/>
  <c r="C204" i="4"/>
  <c r="B209" i="4"/>
  <c r="S209" i="4" s="1"/>
  <c r="C212" i="4"/>
  <c r="B222" i="4"/>
  <c r="S222" i="4" s="1"/>
  <c r="C225" i="4"/>
  <c r="B230" i="4"/>
  <c r="S230" i="4" s="1"/>
  <c r="C233" i="4"/>
  <c r="B238" i="4"/>
  <c r="S238" i="4" s="1"/>
  <c r="C241" i="4"/>
  <c r="B246" i="4"/>
  <c r="S246" i="4" s="1"/>
  <c r="C249" i="4"/>
  <c r="B254" i="4"/>
  <c r="S254" i="4" s="1"/>
  <c r="B259" i="4"/>
  <c r="S259" i="4" s="1"/>
  <c r="C262" i="4"/>
  <c r="B267" i="4"/>
  <c r="S267" i="4" s="1"/>
  <c r="C270" i="4"/>
  <c r="B275" i="4"/>
  <c r="S275" i="4" s="1"/>
  <c r="C278" i="4"/>
  <c r="B283" i="4"/>
  <c r="S283" i="4" s="1"/>
  <c r="C286" i="4"/>
  <c r="B2" i="9"/>
  <c r="R2" i="4"/>
  <c r="L4" i="4"/>
  <c r="M4" i="4" s="1"/>
  <c r="Q5" i="4"/>
  <c r="R12" i="4"/>
  <c r="O13" i="4"/>
  <c r="O22" i="4"/>
  <c r="O24" i="4"/>
  <c r="R24" i="4"/>
  <c r="R28" i="4"/>
  <c r="L33" i="4"/>
  <c r="M33" i="4" s="1"/>
  <c r="R33" i="4"/>
  <c r="O33" i="4"/>
  <c r="Q36" i="4"/>
  <c r="Q55" i="4"/>
  <c r="O55" i="4"/>
  <c r="N55" i="4"/>
  <c r="L7" i="4"/>
  <c r="L16" i="4"/>
  <c r="M16" i="4" s="1"/>
  <c r="O48" i="4"/>
  <c r="L48" i="4"/>
  <c r="M48" i="4" s="1"/>
  <c r="R48" i="4"/>
  <c r="O64" i="4"/>
  <c r="L64" i="4"/>
  <c r="M64" i="4" s="1"/>
  <c r="L95" i="4"/>
  <c r="M95" i="4" s="1"/>
  <c r="R95" i="4"/>
  <c r="O95" i="4"/>
  <c r="Q109" i="4"/>
  <c r="O109" i="4"/>
  <c r="N109" i="4"/>
  <c r="L109" i="4"/>
  <c r="L1" i="4"/>
  <c r="L2" i="4"/>
  <c r="M2" i="4" s="1"/>
  <c r="Q3" i="4"/>
  <c r="N4" i="4"/>
  <c r="O9" i="4"/>
  <c r="O16" i="4"/>
  <c r="L21" i="4"/>
  <c r="R22" i="4"/>
  <c r="Q32" i="4"/>
  <c r="Q74" i="4"/>
  <c r="N74" i="4"/>
  <c r="L87" i="4"/>
  <c r="M87" i="4" s="1"/>
  <c r="O87" i="4"/>
  <c r="R87" i="4"/>
  <c r="L5" i="4"/>
  <c r="N7" i="4"/>
  <c r="Q11" i="4"/>
  <c r="L11" i="4"/>
  <c r="M11" i="4" s="1"/>
  <c r="L12" i="4"/>
  <c r="M12" i="4" s="1"/>
  <c r="L13" i="4"/>
  <c r="Q15" i="4"/>
  <c r="N15" i="4"/>
  <c r="Q17" i="4"/>
  <c r="O18" i="4"/>
  <c r="L18" i="4"/>
  <c r="M18" i="4" s="1"/>
  <c r="L24" i="4"/>
  <c r="M24" i="4" s="1"/>
  <c r="O40" i="4"/>
  <c r="R40" i="4"/>
  <c r="Q47" i="4"/>
  <c r="O47" i="4"/>
  <c r="N47" i="4"/>
  <c r="O72" i="4"/>
  <c r="L72" i="4"/>
  <c r="M72" i="4" s="1"/>
  <c r="R72" i="4"/>
  <c r="R6" i="4"/>
  <c r="O7" i="4"/>
  <c r="L8" i="4"/>
  <c r="Q9" i="4"/>
  <c r="O10" i="4"/>
  <c r="Q16" i="4"/>
  <c r="O17" i="4"/>
  <c r="Q21" i="4"/>
  <c r="Q39" i="4"/>
  <c r="N39" i="4"/>
  <c r="O39" i="4"/>
  <c r="Q44" i="4"/>
  <c r="Q63" i="4"/>
  <c r="O63" i="4"/>
  <c r="N63" i="4"/>
  <c r="O11" i="4"/>
  <c r="O12" i="4"/>
  <c r="O14" i="4"/>
  <c r="Q20" i="4"/>
  <c r="N20" i="4"/>
  <c r="L20" i="4"/>
  <c r="N23" i="4"/>
  <c r="Q24" i="4"/>
  <c r="L25" i="4"/>
  <c r="M25" i="4" s="1"/>
  <c r="R25" i="4"/>
  <c r="O25" i="4"/>
  <c r="R36" i="4"/>
  <c r="L41" i="4"/>
  <c r="M41" i="4" s="1"/>
  <c r="R41" i="4"/>
  <c r="O41" i="4"/>
  <c r="Q82" i="4"/>
  <c r="N82" i="4"/>
  <c r="O32" i="4"/>
  <c r="R32" i="4"/>
  <c r="L40" i="4"/>
  <c r="M40" i="4" s="1"/>
  <c r="O56" i="4"/>
  <c r="L56" i="4"/>
  <c r="R56" i="4"/>
  <c r="Q71" i="4"/>
  <c r="O71" i="4"/>
  <c r="N71" i="4"/>
  <c r="Q31" i="4"/>
  <c r="N31" i="4"/>
  <c r="O31" i="4"/>
  <c r="Q40" i="4"/>
  <c r="L28" i="4"/>
  <c r="M28" i="4" s="1"/>
  <c r="Q29" i="4"/>
  <c r="L36" i="4"/>
  <c r="M36" i="4" s="1"/>
  <c r="Q37" i="4"/>
  <c r="L44" i="4"/>
  <c r="M44" i="4" s="1"/>
  <c r="Q45" i="4"/>
  <c r="L52" i="4"/>
  <c r="M52" i="4" s="1"/>
  <c r="Q53" i="4"/>
  <c r="L60" i="4"/>
  <c r="Q61" i="4"/>
  <c r="L68" i="4"/>
  <c r="M68" i="4" s="1"/>
  <c r="Q69" i="4"/>
  <c r="Q77" i="4"/>
  <c r="N77" i="4"/>
  <c r="L77" i="4"/>
  <c r="M77" i="4" s="1"/>
  <c r="L90" i="4"/>
  <c r="M90" i="4" s="1"/>
  <c r="L94" i="4"/>
  <c r="M94" i="4" s="1"/>
  <c r="Q101" i="4"/>
  <c r="N101" i="4"/>
  <c r="O101" i="4"/>
  <c r="O102" i="4"/>
  <c r="R102" i="4"/>
  <c r="O118" i="4"/>
  <c r="L118" i="4"/>
  <c r="Q19" i="4"/>
  <c r="L26" i="4"/>
  <c r="M26" i="4" s="1"/>
  <c r="Q27" i="4"/>
  <c r="N28" i="4"/>
  <c r="L34" i="4"/>
  <c r="M34" i="4" s="1"/>
  <c r="Q35" i="4"/>
  <c r="N36" i="4"/>
  <c r="L42" i="4"/>
  <c r="Q43" i="4"/>
  <c r="N44" i="4"/>
  <c r="O49" i="4"/>
  <c r="L50" i="4"/>
  <c r="M50" i="4" s="1"/>
  <c r="Q51" i="4"/>
  <c r="N52" i="4"/>
  <c r="O57" i="4"/>
  <c r="L58" i="4"/>
  <c r="Q59" i="4"/>
  <c r="N60" i="4"/>
  <c r="O65" i="4"/>
  <c r="L66" i="4"/>
  <c r="M66" i="4" s="1"/>
  <c r="Q67" i="4"/>
  <c r="N68" i="4"/>
  <c r="O73" i="4"/>
  <c r="O77" i="4"/>
  <c r="Q78" i="4"/>
  <c r="L89" i="4"/>
  <c r="N90" i="4"/>
  <c r="Q94" i="4"/>
  <c r="Q98" i="4"/>
  <c r="N98" i="4"/>
  <c r="L98" i="4"/>
  <c r="M98" i="4" s="1"/>
  <c r="R122" i="4"/>
  <c r="L29" i="4"/>
  <c r="M29" i="4" s="1"/>
  <c r="L37" i="4"/>
  <c r="L45" i="4"/>
  <c r="M45" i="4" s="1"/>
  <c r="L53" i="4"/>
  <c r="M53" i="4" s="1"/>
  <c r="L61" i="4"/>
  <c r="M61" i="4" s="1"/>
  <c r="L69" i="4"/>
  <c r="R78" i="4"/>
  <c r="L81" i="4"/>
  <c r="M81" i="4" s="1"/>
  <c r="L88" i="4"/>
  <c r="M88" i="4" s="1"/>
  <c r="O91" i="4"/>
  <c r="L91" i="4"/>
  <c r="M91" i="4" s="1"/>
  <c r="Q93" i="4"/>
  <c r="N93" i="4"/>
  <c r="O99" i="4"/>
  <c r="L99" i="4"/>
  <c r="M99" i="4" s="1"/>
  <c r="L102" i="4"/>
  <c r="L103" i="4"/>
  <c r="M103" i="4" s="1"/>
  <c r="R103" i="4"/>
  <c r="O103" i="4"/>
  <c r="Q117" i="4"/>
  <c r="O117" i="4"/>
  <c r="N117" i="4"/>
  <c r="Q128" i="4"/>
  <c r="N88" i="4"/>
  <c r="Q104" i="4"/>
  <c r="O126" i="4"/>
  <c r="L126" i="4"/>
  <c r="M126" i="4" s="1"/>
  <c r="R49" i="4"/>
  <c r="R57" i="4"/>
  <c r="R65" i="4"/>
  <c r="L67" i="4"/>
  <c r="M67" i="4" s="1"/>
  <c r="R77" i="4"/>
  <c r="Q80" i="4"/>
  <c r="N80" i="4"/>
  <c r="O83" i="4"/>
  <c r="L83" i="4"/>
  <c r="M83" i="4" s="1"/>
  <c r="O88" i="4"/>
  <c r="R90" i="4"/>
  <c r="Q92" i="4"/>
  <c r="O94" i="4"/>
  <c r="Q102" i="4"/>
  <c r="O74" i="4"/>
  <c r="R74" i="4"/>
  <c r="O75" i="4"/>
  <c r="L75" i="4"/>
  <c r="Q81" i="4"/>
  <c r="O82" i="4"/>
  <c r="L86" i="4"/>
  <c r="O110" i="4"/>
  <c r="L110" i="4"/>
  <c r="R110" i="4"/>
  <c r="Q112" i="4"/>
  <c r="L73" i="4"/>
  <c r="L78" i="4"/>
  <c r="M78" i="4" s="1"/>
  <c r="Q85" i="4"/>
  <c r="N85" i="4"/>
  <c r="L85" i="4"/>
  <c r="M85" i="4" s="1"/>
  <c r="R98" i="4"/>
  <c r="L101" i="4"/>
  <c r="R106" i="4"/>
  <c r="Q125" i="4"/>
  <c r="O125" i="4"/>
  <c r="N125" i="4"/>
  <c r="Q143" i="4"/>
  <c r="N143" i="4"/>
  <c r="Q178" i="4"/>
  <c r="Q184" i="4"/>
  <c r="O184" i="4"/>
  <c r="Q214" i="4"/>
  <c r="O214" i="4"/>
  <c r="N214" i="4"/>
  <c r="L214" i="4"/>
  <c r="M214" i="4" s="1"/>
  <c r="L96" i="4"/>
  <c r="M96" i="4" s="1"/>
  <c r="L104" i="4"/>
  <c r="N106" i="4"/>
  <c r="O111" i="4"/>
  <c r="L112" i="4"/>
  <c r="N114" i="4"/>
  <c r="O119" i="4"/>
  <c r="L120" i="4"/>
  <c r="Q121" i="4"/>
  <c r="N122" i="4"/>
  <c r="O127" i="4"/>
  <c r="L128" i="4"/>
  <c r="M128" i="4" s="1"/>
  <c r="Q129" i="4"/>
  <c r="N135" i="4"/>
  <c r="Q136" i="4"/>
  <c r="L137" i="4"/>
  <c r="O137" i="4"/>
  <c r="Q140" i="4"/>
  <c r="N140" i="4"/>
  <c r="L140" i="4"/>
  <c r="M140" i="4" s="1"/>
  <c r="O143" i="4"/>
  <c r="O144" i="4"/>
  <c r="R144" i="4"/>
  <c r="Q76" i="4"/>
  <c r="Q84" i="4"/>
  <c r="O90" i="4"/>
  <c r="R97" i="4"/>
  <c r="O98" i="4"/>
  <c r="R105" i="4"/>
  <c r="O106" i="4"/>
  <c r="L107" i="4"/>
  <c r="R113" i="4"/>
  <c r="O114" i="4"/>
  <c r="L115" i="4"/>
  <c r="M115" i="4" s="1"/>
  <c r="R121" i="4"/>
  <c r="O122" i="4"/>
  <c r="L123" i="4"/>
  <c r="M123" i="4" s="1"/>
  <c r="O135" i="4"/>
  <c r="O160" i="4"/>
  <c r="L160" i="4"/>
  <c r="M160" i="4" s="1"/>
  <c r="R160" i="4"/>
  <c r="Q164" i="4"/>
  <c r="Q167" i="4"/>
  <c r="O167" i="4"/>
  <c r="N167" i="4"/>
  <c r="L133" i="4"/>
  <c r="L145" i="4"/>
  <c r="R145" i="4"/>
  <c r="O145" i="4"/>
  <c r="Q148" i="4"/>
  <c r="O152" i="4"/>
  <c r="L152" i="4"/>
  <c r="M152" i="4" s="1"/>
  <c r="R152" i="4"/>
  <c r="O96" i="4"/>
  <c r="O104" i="4"/>
  <c r="Q106" i="4"/>
  <c r="O112" i="4"/>
  <c r="Q114" i="4"/>
  <c r="O120" i="4"/>
  <c r="Q122" i="4"/>
  <c r="R127" i="4"/>
  <c r="L129" i="4"/>
  <c r="M129" i="4" s="1"/>
  <c r="Q132" i="4"/>
  <c r="N132" i="4"/>
  <c r="L132" i="4"/>
  <c r="O136" i="4"/>
  <c r="R136" i="4"/>
  <c r="O142" i="4"/>
  <c r="Q159" i="4"/>
  <c r="O159" i="4"/>
  <c r="N159" i="4"/>
  <c r="L179" i="4"/>
  <c r="M179" i="4" s="1"/>
  <c r="R179" i="4"/>
  <c r="O179" i="4"/>
  <c r="L184" i="4"/>
  <c r="R134" i="4"/>
  <c r="Q144" i="4"/>
  <c r="Q151" i="4"/>
  <c r="O151" i="4"/>
  <c r="N151" i="4"/>
  <c r="O132" i="4"/>
  <c r="Q133" i="4"/>
  <c r="L141" i="4"/>
  <c r="R142" i="4"/>
  <c r="R164" i="4"/>
  <c r="Q175" i="4"/>
  <c r="O175" i="4"/>
  <c r="N175" i="4"/>
  <c r="L136" i="4"/>
  <c r="M136" i="4" s="1"/>
  <c r="L143" i="4"/>
  <c r="M143" i="4" s="1"/>
  <c r="O168" i="4"/>
  <c r="L168" i="4"/>
  <c r="M168" i="4" s="1"/>
  <c r="R168" i="4"/>
  <c r="N184" i="4"/>
  <c r="O186" i="4"/>
  <c r="L186" i="4"/>
  <c r="M186" i="4" s="1"/>
  <c r="L148" i="4"/>
  <c r="Q149" i="4"/>
  <c r="L156" i="4"/>
  <c r="M156" i="4" s="1"/>
  <c r="Q157" i="4"/>
  <c r="L164" i="4"/>
  <c r="M164" i="4" s="1"/>
  <c r="Q165" i="4"/>
  <c r="L172" i="4"/>
  <c r="Q173" i="4"/>
  <c r="O178" i="4"/>
  <c r="R178" i="4"/>
  <c r="O185" i="4"/>
  <c r="Q188" i="4"/>
  <c r="L138" i="4"/>
  <c r="M138" i="4" s="1"/>
  <c r="L146" i="4"/>
  <c r="M146" i="4" s="1"/>
  <c r="N148" i="4"/>
  <c r="O153" i="4"/>
  <c r="L154" i="4"/>
  <c r="M154" i="4" s="1"/>
  <c r="N156" i="4"/>
  <c r="O161" i="4"/>
  <c r="L162" i="4"/>
  <c r="M162" i="4" s="1"/>
  <c r="N164" i="4"/>
  <c r="O169" i="4"/>
  <c r="L170" i="4"/>
  <c r="N172" i="4"/>
  <c r="L183" i="4"/>
  <c r="N192" i="4"/>
  <c r="O199" i="4"/>
  <c r="L199" i="4"/>
  <c r="O223" i="4"/>
  <c r="L223" i="4"/>
  <c r="M223" i="4" s="1"/>
  <c r="R223" i="4"/>
  <c r="Q235" i="4"/>
  <c r="L149" i="4"/>
  <c r="M149" i="4" s="1"/>
  <c r="L157" i="4"/>
  <c r="M157" i="4" s="1"/>
  <c r="L165" i="4"/>
  <c r="L173" i="4"/>
  <c r="L177" i="4"/>
  <c r="M177" i="4" s="1"/>
  <c r="L178" i="4"/>
  <c r="M178" i="4" s="1"/>
  <c r="Q190" i="4"/>
  <c r="O190" i="4"/>
  <c r="N190" i="4"/>
  <c r="O193" i="4"/>
  <c r="Q226" i="4"/>
  <c r="R174" i="4"/>
  <c r="N176" i="4"/>
  <c r="N177" i="4"/>
  <c r="Q182" i="4"/>
  <c r="N182" i="4"/>
  <c r="L182" i="4"/>
  <c r="M182" i="4" s="1"/>
  <c r="O183" i="4"/>
  <c r="Q198" i="4"/>
  <c r="O198" i="4"/>
  <c r="N198" i="4"/>
  <c r="O207" i="4"/>
  <c r="L207" i="4"/>
  <c r="M207" i="4" s="1"/>
  <c r="R207" i="4"/>
  <c r="Q222" i="4"/>
  <c r="O222" i="4"/>
  <c r="N222" i="4"/>
  <c r="R153" i="4"/>
  <c r="R161" i="4"/>
  <c r="R169" i="4"/>
  <c r="O176" i="4"/>
  <c r="O177" i="4"/>
  <c r="N178" i="4"/>
  <c r="Q183" i="4"/>
  <c r="N186" i="4"/>
  <c r="Q212" i="4"/>
  <c r="O182" i="4"/>
  <c r="L185" i="4"/>
  <c r="M185" i="4" s="1"/>
  <c r="L187" i="4"/>
  <c r="O187" i="4"/>
  <c r="O191" i="4"/>
  <c r="L193" i="4"/>
  <c r="Q193" i="4"/>
  <c r="Q206" i="4"/>
  <c r="O206" i="4"/>
  <c r="N206" i="4"/>
  <c r="O215" i="4"/>
  <c r="L215" i="4"/>
  <c r="M215" i="4" s="1"/>
  <c r="R215" i="4"/>
  <c r="O238" i="4"/>
  <c r="L238" i="4"/>
  <c r="M238" i="4" s="1"/>
  <c r="Q245" i="4"/>
  <c r="N245" i="4"/>
  <c r="L245" i="4"/>
  <c r="Q263" i="4"/>
  <c r="Q277" i="4"/>
  <c r="N277" i="4"/>
  <c r="O200" i="4"/>
  <c r="L201" i="4"/>
  <c r="M201" i="4" s="1"/>
  <c r="L209" i="4"/>
  <c r="M209" i="4" s="1"/>
  <c r="Q210" i="4"/>
  <c r="L217" i="4"/>
  <c r="Q218" i="4"/>
  <c r="L225" i="4"/>
  <c r="M225" i="4" s="1"/>
  <c r="L226" i="4"/>
  <c r="M226" i="4" s="1"/>
  <c r="L227" i="4"/>
  <c r="L228" i="4"/>
  <c r="L233" i="4"/>
  <c r="M233" i="4" s="1"/>
  <c r="L236" i="4"/>
  <c r="M236" i="4" s="1"/>
  <c r="R236" i="4"/>
  <c r="Q256" i="4"/>
  <c r="Q259" i="4"/>
  <c r="Q181" i="4"/>
  <c r="L188" i="4"/>
  <c r="M188" i="4" s="1"/>
  <c r="Q189" i="4"/>
  <c r="R194" i="4"/>
  <c r="O195" i="4"/>
  <c r="L196" i="4"/>
  <c r="R202" i="4"/>
  <c r="O203" i="4"/>
  <c r="L204" i="4"/>
  <c r="M204" i="4" s="1"/>
  <c r="O211" i="4"/>
  <c r="L212" i="4"/>
  <c r="M212" i="4" s="1"/>
  <c r="O219" i="4"/>
  <c r="L220" i="4"/>
  <c r="M220" i="4" s="1"/>
  <c r="O233" i="4"/>
  <c r="O235" i="4"/>
  <c r="Q239" i="4"/>
  <c r="L242" i="4"/>
  <c r="M242" i="4" s="1"/>
  <c r="R242" i="4"/>
  <c r="O242" i="4"/>
  <c r="Q253" i="4"/>
  <c r="N253" i="4"/>
  <c r="O262" i="4"/>
  <c r="L262" i="4"/>
  <c r="M262" i="4" s="1"/>
  <c r="R262" i="4"/>
  <c r="Q285" i="4"/>
  <c r="N285" i="4"/>
  <c r="Q200" i="4"/>
  <c r="Q208" i="4"/>
  <c r="Q216" i="4"/>
  <c r="Q224" i="4"/>
  <c r="O227" i="4"/>
  <c r="O228" i="4"/>
  <c r="Q232" i="4"/>
  <c r="N232" i="4"/>
  <c r="R234" i="4"/>
  <c r="L237" i="4"/>
  <c r="M237" i="4" s="1"/>
  <c r="O241" i="4"/>
  <c r="N241" i="4"/>
  <c r="Q241" i="4"/>
  <c r="L241" i="4"/>
  <c r="M241" i="4" s="1"/>
  <c r="Q248" i="4"/>
  <c r="L194" i="4"/>
  <c r="M194" i="4" s="1"/>
  <c r="O201" i="4"/>
  <c r="L202" i="4"/>
  <c r="M202" i="4" s="1"/>
  <c r="O209" i="4"/>
  <c r="L210" i="4"/>
  <c r="M210" i="4" s="1"/>
  <c r="O217" i="4"/>
  <c r="L218" i="4"/>
  <c r="M218" i="4" s="1"/>
  <c r="O225" i="4"/>
  <c r="O226" i="4"/>
  <c r="O270" i="4"/>
  <c r="L270" i="4"/>
  <c r="R270" i="4"/>
  <c r="O277" i="4"/>
  <c r="L181" i="4"/>
  <c r="M181" i="4" s="1"/>
  <c r="R195" i="4"/>
  <c r="R203" i="4"/>
  <c r="R211" i="4"/>
  <c r="R219" i="4"/>
  <c r="L235" i="4"/>
  <c r="M235" i="4" s="1"/>
  <c r="N237" i="4"/>
  <c r="O249" i="4"/>
  <c r="N249" i="4"/>
  <c r="Q249" i="4"/>
  <c r="L249" i="4"/>
  <c r="M249" i="4" s="1"/>
  <c r="L250" i="4"/>
  <c r="M250" i="4" s="1"/>
  <c r="R250" i="4"/>
  <c r="O250" i="4"/>
  <c r="Q261" i="4"/>
  <c r="N261" i="4"/>
  <c r="Q275" i="4"/>
  <c r="O278" i="4"/>
  <c r="L278" i="4"/>
  <c r="M278" i="4" s="1"/>
  <c r="R278" i="4"/>
  <c r="R229" i="4"/>
  <c r="O229" i="4"/>
  <c r="N235" i="4"/>
  <c r="O230" i="4"/>
  <c r="L230" i="4"/>
  <c r="R238" i="4"/>
  <c r="O246" i="4"/>
  <c r="L246" i="4"/>
  <c r="M246" i="4" s="1"/>
  <c r="R246" i="4"/>
  <c r="O254" i="4"/>
  <c r="L254" i="4"/>
  <c r="M254" i="4" s="1"/>
  <c r="R254" i="4"/>
  <c r="Q269" i="4"/>
  <c r="N269" i="4"/>
  <c r="L277" i="4"/>
  <c r="M277" i="4" s="1"/>
  <c r="O286" i="4"/>
  <c r="L286" i="4"/>
  <c r="M286" i="4" s="1"/>
  <c r="R286" i="4"/>
  <c r="L240" i="4"/>
  <c r="L248" i="4"/>
  <c r="M248" i="4" s="1"/>
  <c r="L256" i="4"/>
  <c r="M256" i="4" s="1"/>
  <c r="Q257" i="4"/>
  <c r="L264" i="4"/>
  <c r="M264" i="4" s="1"/>
  <c r="Q265" i="4"/>
  <c r="L272" i="4"/>
  <c r="M272" i="4" s="1"/>
  <c r="Q273" i="4"/>
  <c r="N274" i="4"/>
  <c r="L280" i="4"/>
  <c r="M280" i="4" s="1"/>
  <c r="Q281" i="4"/>
  <c r="N282" i="4"/>
  <c r="L243" i="4"/>
  <c r="M243" i="4" s="1"/>
  <c r="L251" i="4"/>
  <c r="O258" i="4"/>
  <c r="L259" i="4"/>
  <c r="M259" i="4" s="1"/>
  <c r="O266" i="4"/>
  <c r="L267" i="4"/>
  <c r="M267" i="4" s="1"/>
  <c r="L275" i="4"/>
  <c r="M275" i="4" s="1"/>
  <c r="L283" i="4"/>
  <c r="Q231" i="4"/>
  <c r="O237" i="4"/>
  <c r="N240" i="4"/>
  <c r="O245" i="4"/>
  <c r="N248" i="4"/>
  <c r="R252" i="4"/>
  <c r="O253" i="4"/>
  <c r="N256" i="4"/>
  <c r="R260" i="4"/>
  <c r="O261" i="4"/>
  <c r="N264" i="4"/>
  <c r="R268" i="4"/>
  <c r="O269" i="4"/>
  <c r="Q271" i="4"/>
  <c r="N272" i="4"/>
  <c r="Q279" i="4"/>
  <c r="N280" i="4"/>
  <c r="R284" i="4"/>
  <c r="O285" i="4"/>
  <c r="L257" i="4"/>
  <c r="M257" i="4" s="1"/>
  <c r="L265" i="4"/>
  <c r="M265" i="4" s="1"/>
  <c r="L273" i="4"/>
  <c r="M273" i="4" s="1"/>
  <c r="N275" i="4"/>
  <c r="L281" i="4"/>
  <c r="M281" i="4" s="1"/>
  <c r="Q282" i="4"/>
  <c r="N283" i="4"/>
  <c r="R266" i="4"/>
  <c r="R274" i="4"/>
  <c r="N257" i="4"/>
  <c r="N265" i="4"/>
  <c r="N273" i="4"/>
  <c r="M14" i="4" l="1"/>
  <c r="M228" i="4"/>
  <c r="M191" i="4"/>
  <c r="M75" i="4"/>
  <c r="M101" i="4"/>
  <c r="M104" i="4"/>
  <c r="M38" i="4"/>
  <c r="M119" i="4"/>
  <c r="M158" i="4"/>
  <c r="M86" i="4"/>
  <c r="M21" i="4"/>
  <c r="M8" i="4"/>
  <c r="M166" i="4"/>
  <c r="M184" i="4"/>
  <c r="M193" i="4"/>
  <c r="M89" i="4"/>
  <c r="M37" i="4"/>
  <c r="M170" i="4"/>
  <c r="M100" i="4"/>
  <c r="M190" i="4"/>
  <c r="M54" i="4"/>
  <c r="M10" i="4"/>
  <c r="M199" i="4"/>
  <c r="M165" i="4"/>
  <c r="M137" i="4"/>
  <c r="M7" i="4"/>
  <c r="M180" i="4"/>
  <c r="M251" i="4"/>
  <c r="M227" i="4"/>
  <c r="M20" i="4"/>
  <c r="M69" i="4"/>
  <c r="M176" i="4"/>
  <c r="M109" i="4"/>
  <c r="M213" i="4"/>
  <c r="M82" i="4"/>
  <c r="M196" i="4"/>
  <c r="M217" i="4"/>
  <c r="M120" i="4"/>
  <c r="M145" i="4"/>
  <c r="M58" i="4"/>
  <c r="M183" i="4"/>
  <c r="M112" i="4"/>
  <c r="M118" i="4"/>
  <c r="M230" i="4"/>
  <c r="M245" i="4"/>
  <c r="M172" i="4"/>
  <c r="M240" i="4"/>
  <c r="M9" i="4"/>
  <c r="M148" i="4"/>
  <c r="M73" i="4"/>
  <c r="M42" i="4"/>
  <c r="M125" i="4"/>
  <c r="M173" i="4"/>
  <c r="M192" i="4"/>
  <c r="M133" i="4"/>
  <c r="M269" i="4"/>
  <c r="M55" i="4"/>
  <c r="M283" i="4"/>
  <c r="M116" i="4"/>
  <c r="M111" i="4"/>
  <c r="M187" i="4"/>
  <c r="M141" i="4"/>
  <c r="M107" i="4"/>
  <c r="M13" i="4"/>
  <c r="M132" i="4"/>
  <c r="M65" i="4"/>
  <c r="M239" i="4"/>
  <c r="M244" i="4"/>
  <c r="M56" i="4"/>
  <c r="M276" i="4"/>
  <c r="M258" i="4"/>
  <c r="M282" i="4"/>
  <c r="M62" i="4"/>
  <c r="M84" i="4"/>
  <c r="M117" i="4"/>
  <c r="M110" i="4"/>
  <c r="M5" i="4"/>
  <c r="M155" i="4"/>
  <c r="M60" i="4"/>
  <c r="M114" i="4"/>
  <c r="M102" i="4"/>
  <c r="M17" i="4"/>
  <c r="F7" i="3"/>
  <c r="M270" i="4"/>
  <c r="L17" i="6"/>
  <c r="K19" i="6"/>
  <c r="X1" i="1"/>
  <c r="R1" i="1"/>
  <c r="Y1" i="1"/>
  <c r="V1" i="1"/>
  <c r="O1" i="9"/>
  <c r="N1" i="9"/>
  <c r="W1" i="1"/>
  <c r="K18" i="6"/>
  <c r="K2" i="9" s="1"/>
  <c r="F13" i="3"/>
  <c r="F6" i="3"/>
  <c r="F9" i="3"/>
  <c r="F11" i="3"/>
  <c r="F12" i="3"/>
  <c r="M1" i="4"/>
  <c r="F4" i="3"/>
  <c r="F10" i="3" l="1"/>
  <c r="K2" i="1"/>
  <c r="K2" i="4" s="1"/>
  <c r="K3" i="1"/>
  <c r="K3" i="4" s="1"/>
  <c r="K11" i="1"/>
  <c r="K11" i="4" s="1"/>
  <c r="K19" i="1"/>
  <c r="K19" i="4" s="1"/>
  <c r="K27" i="1"/>
  <c r="K27" i="4" s="1"/>
  <c r="K35" i="1"/>
  <c r="K35" i="4" s="1"/>
  <c r="K43" i="1"/>
  <c r="K43" i="4" s="1"/>
  <c r="K51" i="1"/>
  <c r="K51" i="4" s="1"/>
  <c r="K59" i="1"/>
  <c r="K59" i="4" s="1"/>
  <c r="K67" i="1"/>
  <c r="K67" i="4" s="1"/>
  <c r="K75" i="1"/>
  <c r="K75" i="4" s="1"/>
  <c r="K83" i="1"/>
  <c r="K83" i="4" s="1"/>
  <c r="K91" i="1"/>
  <c r="K91" i="4" s="1"/>
  <c r="K99" i="1"/>
  <c r="K99" i="4" s="1"/>
  <c r="K107" i="1"/>
  <c r="K107" i="4" s="1"/>
  <c r="K115" i="1"/>
  <c r="K115" i="4" s="1"/>
  <c r="K123" i="1"/>
  <c r="K123" i="4" s="1"/>
  <c r="K131" i="1"/>
  <c r="K131" i="4" s="1"/>
  <c r="K139" i="1"/>
  <c r="K139" i="4" s="1"/>
  <c r="K147" i="1"/>
  <c r="K147" i="4" s="1"/>
  <c r="K155" i="1"/>
  <c r="K155" i="4" s="1"/>
  <c r="K163" i="1"/>
  <c r="K163" i="4" s="1"/>
  <c r="K171" i="1"/>
  <c r="K171" i="4" s="1"/>
  <c r="K179" i="1"/>
  <c r="K179" i="4" s="1"/>
  <c r="K187" i="1"/>
  <c r="K187" i="4" s="1"/>
  <c r="K195" i="1"/>
  <c r="K195" i="4" s="1"/>
  <c r="K203" i="1"/>
  <c r="K203" i="4" s="1"/>
  <c r="K211" i="1"/>
  <c r="K211" i="4" s="1"/>
  <c r="K219" i="1"/>
  <c r="K219" i="4" s="1"/>
  <c r="K227" i="1"/>
  <c r="K227" i="4" s="1"/>
  <c r="K235" i="1"/>
  <c r="K235" i="4" s="1"/>
  <c r="K243" i="1"/>
  <c r="K243" i="4" s="1"/>
  <c r="K251" i="1"/>
  <c r="K251" i="4" s="1"/>
  <c r="K259" i="1"/>
  <c r="K259" i="4" s="1"/>
  <c r="K267" i="1"/>
  <c r="K267" i="4" s="1"/>
  <c r="K275" i="1"/>
  <c r="K275" i="4" s="1"/>
  <c r="K283" i="1"/>
  <c r="K283" i="4" s="1"/>
  <c r="K42" i="1"/>
  <c r="K42" i="4" s="1"/>
  <c r="K66" i="1"/>
  <c r="K66" i="4" s="1"/>
  <c r="K122" i="1"/>
  <c r="K122" i="4" s="1"/>
  <c r="K170" i="1"/>
  <c r="K170" i="4" s="1"/>
  <c r="K226" i="1"/>
  <c r="K226" i="4" s="1"/>
  <c r="K282" i="1"/>
  <c r="K282" i="4" s="1"/>
  <c r="K4" i="1"/>
  <c r="K4" i="4" s="1"/>
  <c r="K12" i="1"/>
  <c r="K12" i="4" s="1"/>
  <c r="K20" i="1"/>
  <c r="K20" i="4" s="1"/>
  <c r="K28" i="1"/>
  <c r="K28" i="4" s="1"/>
  <c r="K36" i="1"/>
  <c r="K36" i="4" s="1"/>
  <c r="K44" i="1"/>
  <c r="K44" i="4" s="1"/>
  <c r="K52" i="1"/>
  <c r="K52" i="4" s="1"/>
  <c r="K60" i="1"/>
  <c r="K60" i="4" s="1"/>
  <c r="K68" i="1"/>
  <c r="K68" i="4" s="1"/>
  <c r="K76" i="1"/>
  <c r="K76" i="4" s="1"/>
  <c r="K84" i="1"/>
  <c r="K84" i="4" s="1"/>
  <c r="K92" i="1"/>
  <c r="K92" i="4" s="1"/>
  <c r="K100" i="1"/>
  <c r="K100" i="4" s="1"/>
  <c r="K108" i="1"/>
  <c r="K108" i="4" s="1"/>
  <c r="K116" i="1"/>
  <c r="K116" i="4" s="1"/>
  <c r="K124" i="1"/>
  <c r="K124" i="4" s="1"/>
  <c r="K132" i="1"/>
  <c r="K132" i="4" s="1"/>
  <c r="K140" i="1"/>
  <c r="K140" i="4" s="1"/>
  <c r="K148" i="1"/>
  <c r="K148" i="4" s="1"/>
  <c r="K156" i="1"/>
  <c r="K156" i="4" s="1"/>
  <c r="K164" i="1"/>
  <c r="K164" i="4" s="1"/>
  <c r="K172" i="1"/>
  <c r="K172" i="4" s="1"/>
  <c r="K180" i="1"/>
  <c r="K180" i="4" s="1"/>
  <c r="K188" i="1"/>
  <c r="K188" i="4" s="1"/>
  <c r="K196" i="1"/>
  <c r="K196" i="4" s="1"/>
  <c r="K204" i="1"/>
  <c r="K204" i="4" s="1"/>
  <c r="K212" i="1"/>
  <c r="K212" i="4" s="1"/>
  <c r="K220" i="1"/>
  <c r="K220" i="4" s="1"/>
  <c r="K228" i="1"/>
  <c r="K228" i="4" s="1"/>
  <c r="K236" i="1"/>
  <c r="K236" i="4" s="1"/>
  <c r="K244" i="1"/>
  <c r="K244" i="4" s="1"/>
  <c r="K252" i="1"/>
  <c r="K252" i="4" s="1"/>
  <c r="K260" i="1"/>
  <c r="K260" i="4" s="1"/>
  <c r="K268" i="1"/>
  <c r="K268" i="4" s="1"/>
  <c r="K276" i="1"/>
  <c r="K276" i="4" s="1"/>
  <c r="K284" i="1"/>
  <c r="K284" i="4" s="1"/>
  <c r="K50" i="1"/>
  <c r="K50" i="4" s="1"/>
  <c r="K90" i="1"/>
  <c r="K90" i="4" s="1"/>
  <c r="K138" i="1"/>
  <c r="K138" i="4" s="1"/>
  <c r="K194" i="1"/>
  <c r="K194" i="4" s="1"/>
  <c r="K242" i="1"/>
  <c r="K242" i="4" s="1"/>
  <c r="K5" i="1"/>
  <c r="K5" i="4" s="1"/>
  <c r="K13" i="1"/>
  <c r="K13" i="4" s="1"/>
  <c r="K21" i="1"/>
  <c r="K21" i="4" s="1"/>
  <c r="K29" i="1"/>
  <c r="K29" i="4" s="1"/>
  <c r="K37" i="1"/>
  <c r="K37" i="4" s="1"/>
  <c r="K45" i="1"/>
  <c r="K45" i="4" s="1"/>
  <c r="K53" i="1"/>
  <c r="K53" i="4" s="1"/>
  <c r="K61" i="1"/>
  <c r="K61" i="4" s="1"/>
  <c r="K69" i="1"/>
  <c r="K69" i="4" s="1"/>
  <c r="K77" i="1"/>
  <c r="K77" i="4" s="1"/>
  <c r="K85" i="1"/>
  <c r="K85" i="4" s="1"/>
  <c r="K93" i="1"/>
  <c r="K93" i="4" s="1"/>
  <c r="K101" i="1"/>
  <c r="K101" i="4" s="1"/>
  <c r="K109" i="1"/>
  <c r="K109" i="4" s="1"/>
  <c r="K117" i="1"/>
  <c r="K117" i="4" s="1"/>
  <c r="K125" i="1"/>
  <c r="K125" i="4" s="1"/>
  <c r="K133" i="1"/>
  <c r="K133" i="4" s="1"/>
  <c r="K141" i="1"/>
  <c r="K141" i="4" s="1"/>
  <c r="K149" i="1"/>
  <c r="K149" i="4" s="1"/>
  <c r="K157" i="1"/>
  <c r="K157" i="4" s="1"/>
  <c r="K165" i="1"/>
  <c r="K165" i="4" s="1"/>
  <c r="K173" i="1"/>
  <c r="K173" i="4" s="1"/>
  <c r="K181" i="1"/>
  <c r="K181" i="4" s="1"/>
  <c r="K189" i="1"/>
  <c r="K189" i="4" s="1"/>
  <c r="K197" i="1"/>
  <c r="K197" i="4" s="1"/>
  <c r="K205" i="1"/>
  <c r="K205" i="4" s="1"/>
  <c r="K213" i="1"/>
  <c r="K213" i="4" s="1"/>
  <c r="K221" i="1"/>
  <c r="K221" i="4" s="1"/>
  <c r="K229" i="1"/>
  <c r="K229" i="4" s="1"/>
  <c r="K237" i="1"/>
  <c r="K237" i="4" s="1"/>
  <c r="K245" i="1"/>
  <c r="K245" i="4" s="1"/>
  <c r="K253" i="1"/>
  <c r="K253" i="4" s="1"/>
  <c r="K261" i="1"/>
  <c r="K261" i="4" s="1"/>
  <c r="K269" i="1"/>
  <c r="K269" i="4" s="1"/>
  <c r="K277" i="1"/>
  <c r="K277" i="4" s="1"/>
  <c r="K285" i="1"/>
  <c r="K285" i="4" s="1"/>
  <c r="K58" i="1"/>
  <c r="K58" i="4" s="1"/>
  <c r="K178" i="1"/>
  <c r="K178" i="4" s="1"/>
  <c r="K274" i="1"/>
  <c r="K274" i="4" s="1"/>
  <c r="K6" i="1"/>
  <c r="K6" i="4" s="1"/>
  <c r="K14" i="1"/>
  <c r="K14" i="4" s="1"/>
  <c r="K22" i="1"/>
  <c r="K22" i="4" s="1"/>
  <c r="K30" i="1"/>
  <c r="K30" i="4" s="1"/>
  <c r="K38" i="1"/>
  <c r="K38" i="4" s="1"/>
  <c r="K46" i="1"/>
  <c r="K46" i="4" s="1"/>
  <c r="K54" i="1"/>
  <c r="K54" i="4" s="1"/>
  <c r="K62" i="1"/>
  <c r="K62" i="4" s="1"/>
  <c r="K70" i="1"/>
  <c r="K70" i="4" s="1"/>
  <c r="K78" i="1"/>
  <c r="K78" i="4" s="1"/>
  <c r="K86" i="1"/>
  <c r="K86" i="4" s="1"/>
  <c r="K94" i="1"/>
  <c r="K94" i="4" s="1"/>
  <c r="K102" i="1"/>
  <c r="K102" i="4" s="1"/>
  <c r="K110" i="1"/>
  <c r="K110" i="4" s="1"/>
  <c r="K118" i="1"/>
  <c r="K118" i="4" s="1"/>
  <c r="K126" i="1"/>
  <c r="K126" i="4" s="1"/>
  <c r="K134" i="1"/>
  <c r="K134" i="4" s="1"/>
  <c r="K142" i="1"/>
  <c r="K142" i="4" s="1"/>
  <c r="K150" i="1"/>
  <c r="K150" i="4" s="1"/>
  <c r="K158" i="1"/>
  <c r="K158" i="4" s="1"/>
  <c r="K166" i="1"/>
  <c r="K166" i="4" s="1"/>
  <c r="K174" i="1"/>
  <c r="K174" i="4" s="1"/>
  <c r="K182" i="1"/>
  <c r="K182" i="4" s="1"/>
  <c r="K190" i="1"/>
  <c r="K190" i="4" s="1"/>
  <c r="K198" i="1"/>
  <c r="K198" i="4" s="1"/>
  <c r="K206" i="1"/>
  <c r="K206" i="4" s="1"/>
  <c r="K214" i="1"/>
  <c r="K214" i="4" s="1"/>
  <c r="K222" i="1"/>
  <c r="K222" i="4" s="1"/>
  <c r="K230" i="1"/>
  <c r="K230" i="4" s="1"/>
  <c r="K238" i="1"/>
  <c r="K238" i="4" s="1"/>
  <c r="K246" i="1"/>
  <c r="K246" i="4" s="1"/>
  <c r="K254" i="1"/>
  <c r="K254" i="4" s="1"/>
  <c r="K262" i="1"/>
  <c r="K262" i="4" s="1"/>
  <c r="K270" i="1"/>
  <c r="K270" i="4" s="1"/>
  <c r="K278" i="1"/>
  <c r="K278" i="4" s="1"/>
  <c r="K286" i="1"/>
  <c r="K286" i="4" s="1"/>
  <c r="K26" i="1"/>
  <c r="K26" i="4" s="1"/>
  <c r="K98" i="1"/>
  <c r="K98" i="4" s="1"/>
  <c r="K146" i="1"/>
  <c r="K146" i="4" s="1"/>
  <c r="K210" i="1"/>
  <c r="K210" i="4" s="1"/>
  <c r="K258" i="1"/>
  <c r="K258" i="4" s="1"/>
  <c r="K7" i="1"/>
  <c r="K7" i="4" s="1"/>
  <c r="K15" i="1"/>
  <c r="K15" i="4" s="1"/>
  <c r="K23" i="1"/>
  <c r="K23" i="4" s="1"/>
  <c r="K31" i="1"/>
  <c r="K31" i="4" s="1"/>
  <c r="K39" i="1"/>
  <c r="K39" i="4" s="1"/>
  <c r="K47" i="1"/>
  <c r="K47" i="4" s="1"/>
  <c r="K55" i="1"/>
  <c r="K55" i="4" s="1"/>
  <c r="K63" i="1"/>
  <c r="K63" i="4" s="1"/>
  <c r="K71" i="1"/>
  <c r="K71" i="4" s="1"/>
  <c r="K79" i="1"/>
  <c r="K79" i="4" s="1"/>
  <c r="K87" i="1"/>
  <c r="K87" i="4" s="1"/>
  <c r="K95" i="1"/>
  <c r="K95" i="4" s="1"/>
  <c r="K103" i="1"/>
  <c r="K103" i="4" s="1"/>
  <c r="K111" i="1"/>
  <c r="K111" i="4" s="1"/>
  <c r="K119" i="1"/>
  <c r="K119" i="4" s="1"/>
  <c r="K127" i="1"/>
  <c r="K127" i="4" s="1"/>
  <c r="K135" i="1"/>
  <c r="K135" i="4" s="1"/>
  <c r="K143" i="1"/>
  <c r="K143" i="4" s="1"/>
  <c r="K151" i="1"/>
  <c r="K151" i="4" s="1"/>
  <c r="K159" i="1"/>
  <c r="K159" i="4" s="1"/>
  <c r="K167" i="1"/>
  <c r="K167" i="4" s="1"/>
  <c r="K175" i="1"/>
  <c r="K175" i="4" s="1"/>
  <c r="K183" i="1"/>
  <c r="K183" i="4" s="1"/>
  <c r="K191" i="1"/>
  <c r="K191" i="4" s="1"/>
  <c r="K199" i="1"/>
  <c r="K199" i="4" s="1"/>
  <c r="K207" i="1"/>
  <c r="K207" i="4" s="1"/>
  <c r="K215" i="1"/>
  <c r="K215" i="4" s="1"/>
  <c r="K223" i="1"/>
  <c r="K223" i="4" s="1"/>
  <c r="K231" i="1"/>
  <c r="K231" i="4" s="1"/>
  <c r="K239" i="1"/>
  <c r="K239" i="4" s="1"/>
  <c r="K247" i="1"/>
  <c r="K247" i="4" s="1"/>
  <c r="K255" i="1"/>
  <c r="K255" i="4" s="1"/>
  <c r="K263" i="1"/>
  <c r="K263" i="4" s="1"/>
  <c r="K271" i="1"/>
  <c r="K271" i="4" s="1"/>
  <c r="K279" i="1"/>
  <c r="K279" i="4" s="1"/>
  <c r="K34" i="1"/>
  <c r="K34" i="4" s="1"/>
  <c r="K106" i="1"/>
  <c r="K106" i="4" s="1"/>
  <c r="K154" i="1"/>
  <c r="K154" i="4" s="1"/>
  <c r="K202" i="1"/>
  <c r="K202" i="4" s="1"/>
  <c r="K250" i="1"/>
  <c r="K250" i="4" s="1"/>
  <c r="K8" i="1"/>
  <c r="K8" i="4" s="1"/>
  <c r="K16" i="1"/>
  <c r="K16" i="4" s="1"/>
  <c r="K24" i="1"/>
  <c r="K24" i="4" s="1"/>
  <c r="K32" i="1"/>
  <c r="K32" i="4" s="1"/>
  <c r="K40" i="1"/>
  <c r="K40" i="4" s="1"/>
  <c r="K48" i="1"/>
  <c r="K48" i="4" s="1"/>
  <c r="K56" i="1"/>
  <c r="K56" i="4" s="1"/>
  <c r="K64" i="1"/>
  <c r="K64" i="4" s="1"/>
  <c r="K72" i="1"/>
  <c r="K72" i="4" s="1"/>
  <c r="K80" i="1"/>
  <c r="K80" i="4" s="1"/>
  <c r="K88" i="1"/>
  <c r="K88" i="4" s="1"/>
  <c r="K96" i="1"/>
  <c r="K96" i="4" s="1"/>
  <c r="K104" i="1"/>
  <c r="K104" i="4" s="1"/>
  <c r="K112" i="1"/>
  <c r="K112" i="4" s="1"/>
  <c r="K120" i="1"/>
  <c r="K120" i="4" s="1"/>
  <c r="K128" i="1"/>
  <c r="K128" i="4" s="1"/>
  <c r="K136" i="1"/>
  <c r="K136" i="4" s="1"/>
  <c r="K144" i="1"/>
  <c r="K144" i="4" s="1"/>
  <c r="K152" i="1"/>
  <c r="K152" i="4" s="1"/>
  <c r="K160" i="1"/>
  <c r="K160" i="4" s="1"/>
  <c r="K168" i="1"/>
  <c r="K168" i="4" s="1"/>
  <c r="K176" i="1"/>
  <c r="K176" i="4" s="1"/>
  <c r="K184" i="1"/>
  <c r="K184" i="4" s="1"/>
  <c r="K192" i="1"/>
  <c r="K192" i="4" s="1"/>
  <c r="K200" i="1"/>
  <c r="K200" i="4" s="1"/>
  <c r="K208" i="1"/>
  <c r="K208" i="4" s="1"/>
  <c r="K216" i="1"/>
  <c r="K216" i="4" s="1"/>
  <c r="K224" i="1"/>
  <c r="K224" i="4" s="1"/>
  <c r="K232" i="1"/>
  <c r="K232" i="4" s="1"/>
  <c r="K240" i="1"/>
  <c r="K240" i="4" s="1"/>
  <c r="K248" i="1"/>
  <c r="K248" i="4" s="1"/>
  <c r="K256" i="1"/>
  <c r="K256" i="4" s="1"/>
  <c r="K264" i="1"/>
  <c r="K264" i="4" s="1"/>
  <c r="K272" i="1"/>
  <c r="K272" i="4" s="1"/>
  <c r="K280" i="1"/>
  <c r="K280" i="4" s="1"/>
  <c r="K18" i="1"/>
  <c r="K18" i="4" s="1"/>
  <c r="K82" i="1"/>
  <c r="K82" i="4" s="1"/>
  <c r="K130" i="1"/>
  <c r="K130" i="4" s="1"/>
  <c r="K186" i="1"/>
  <c r="K186" i="4" s="1"/>
  <c r="K234" i="1"/>
  <c r="K234" i="4" s="1"/>
  <c r="K9" i="1"/>
  <c r="K9" i="4" s="1"/>
  <c r="K17" i="1"/>
  <c r="K17" i="4" s="1"/>
  <c r="K25" i="1"/>
  <c r="K25" i="4" s="1"/>
  <c r="K33" i="1"/>
  <c r="K33" i="4" s="1"/>
  <c r="K41" i="1"/>
  <c r="K41" i="4" s="1"/>
  <c r="K49" i="1"/>
  <c r="K49" i="4" s="1"/>
  <c r="K57" i="1"/>
  <c r="K57" i="4" s="1"/>
  <c r="K65" i="1"/>
  <c r="K65" i="4" s="1"/>
  <c r="K73" i="1"/>
  <c r="K73" i="4" s="1"/>
  <c r="K81" i="1"/>
  <c r="K81" i="4" s="1"/>
  <c r="K89" i="1"/>
  <c r="K89" i="4" s="1"/>
  <c r="K97" i="1"/>
  <c r="K97" i="4" s="1"/>
  <c r="K105" i="1"/>
  <c r="K105" i="4" s="1"/>
  <c r="K113" i="1"/>
  <c r="K113" i="4" s="1"/>
  <c r="K121" i="1"/>
  <c r="K121" i="4" s="1"/>
  <c r="K129" i="1"/>
  <c r="K129" i="4" s="1"/>
  <c r="K137" i="1"/>
  <c r="K137" i="4" s="1"/>
  <c r="K145" i="1"/>
  <c r="K145" i="4" s="1"/>
  <c r="K153" i="1"/>
  <c r="K153" i="4" s="1"/>
  <c r="K161" i="1"/>
  <c r="K161" i="4" s="1"/>
  <c r="K169" i="1"/>
  <c r="K169" i="4" s="1"/>
  <c r="K177" i="1"/>
  <c r="K177" i="4" s="1"/>
  <c r="K185" i="1"/>
  <c r="K185" i="4" s="1"/>
  <c r="K193" i="1"/>
  <c r="K193" i="4" s="1"/>
  <c r="K201" i="1"/>
  <c r="K201" i="4" s="1"/>
  <c r="K209" i="1"/>
  <c r="K209" i="4" s="1"/>
  <c r="K217" i="1"/>
  <c r="K217" i="4" s="1"/>
  <c r="K225" i="1"/>
  <c r="K225" i="4" s="1"/>
  <c r="K233" i="1"/>
  <c r="K233" i="4" s="1"/>
  <c r="K241" i="1"/>
  <c r="K241" i="4" s="1"/>
  <c r="K249" i="1"/>
  <c r="K249" i="4" s="1"/>
  <c r="K257" i="1"/>
  <c r="K257" i="4" s="1"/>
  <c r="K265" i="1"/>
  <c r="K265" i="4" s="1"/>
  <c r="K273" i="1"/>
  <c r="K273" i="4" s="1"/>
  <c r="K281" i="1"/>
  <c r="K281" i="4" s="1"/>
  <c r="K10" i="1"/>
  <c r="K10" i="4" s="1"/>
  <c r="K74" i="1"/>
  <c r="K74" i="4" s="1"/>
  <c r="K114" i="1"/>
  <c r="K114" i="4" s="1"/>
  <c r="K162" i="1"/>
  <c r="K162" i="4" s="1"/>
  <c r="K218" i="1"/>
  <c r="K218" i="4" s="1"/>
  <c r="K266" i="1"/>
  <c r="K266" i="4" s="1"/>
  <c r="K275" i="9"/>
  <c r="K284" i="9"/>
  <c r="K73" i="9"/>
  <c r="K112" i="9"/>
  <c r="K233" i="9"/>
  <c r="K231" i="9"/>
  <c r="K272" i="9"/>
  <c r="K39" i="9"/>
  <c r="K114" i="9"/>
  <c r="K240" i="9"/>
  <c r="K262" i="9"/>
  <c r="K130" i="9"/>
  <c r="K265" i="9"/>
  <c r="K176" i="9"/>
  <c r="K54" i="9"/>
  <c r="K169" i="9"/>
  <c r="K165" i="9"/>
  <c r="K230" i="9"/>
  <c r="K16" i="9"/>
  <c r="K137" i="9"/>
  <c r="K34" i="9"/>
  <c r="K69" i="9"/>
  <c r="K242" i="9"/>
  <c r="K9" i="9"/>
  <c r="K135" i="9"/>
  <c r="K28" i="9"/>
  <c r="K202" i="9"/>
  <c r="K201" i="9"/>
  <c r="K170" i="9"/>
  <c r="K80" i="9"/>
  <c r="K199" i="9"/>
  <c r="K142" i="9"/>
  <c r="K229" i="9"/>
  <c r="K278" i="9"/>
  <c r="K92" i="9"/>
  <c r="K261" i="9"/>
  <c r="K5" i="9"/>
  <c r="K124" i="9"/>
  <c r="K178" i="9"/>
  <c r="K193" i="9"/>
  <c r="K74" i="9"/>
  <c r="K48" i="9"/>
  <c r="K167" i="9"/>
  <c r="K86" i="9"/>
  <c r="K197" i="9"/>
  <c r="K182" i="9"/>
  <c r="K60" i="9"/>
  <c r="K258" i="9"/>
  <c r="K103" i="9"/>
  <c r="K22" i="9"/>
  <c r="K133" i="9"/>
  <c r="K252" i="9"/>
  <c r="K283" i="9"/>
  <c r="K42" i="9"/>
  <c r="K105" i="9"/>
  <c r="K208" i="9"/>
  <c r="K138" i="9"/>
  <c r="K71" i="9"/>
  <c r="K282" i="9"/>
  <c r="K101" i="9"/>
  <c r="K220" i="9"/>
  <c r="K179" i="9"/>
  <c r="K188" i="9"/>
  <c r="K115" i="9"/>
  <c r="K227" i="9"/>
  <c r="K257" i="9"/>
  <c r="K41" i="9"/>
  <c r="K144" i="9"/>
  <c r="K263" i="9"/>
  <c r="K7" i="9"/>
  <c r="K134" i="9"/>
  <c r="K37" i="9"/>
  <c r="K156" i="9"/>
  <c r="K51" i="9"/>
  <c r="K10" i="9"/>
  <c r="K225" i="9"/>
  <c r="K161" i="9"/>
  <c r="K97" i="9"/>
  <c r="K33" i="9"/>
  <c r="K146" i="9"/>
  <c r="K264" i="9"/>
  <c r="K200" i="9"/>
  <c r="K136" i="9"/>
  <c r="K72" i="9"/>
  <c r="K8" i="9"/>
  <c r="K106" i="9"/>
  <c r="K255" i="9"/>
  <c r="K191" i="9"/>
  <c r="K127" i="9"/>
  <c r="K63" i="9"/>
  <c r="K259" i="9"/>
  <c r="K126" i="9"/>
  <c r="K46" i="9"/>
  <c r="K218" i="9"/>
  <c r="K110" i="9"/>
  <c r="K221" i="9"/>
  <c r="K157" i="9"/>
  <c r="K93" i="9"/>
  <c r="K29" i="9"/>
  <c r="K254" i="9"/>
  <c r="K276" i="9"/>
  <c r="K212" i="9"/>
  <c r="K148" i="9"/>
  <c r="K84" i="9"/>
  <c r="K20" i="9"/>
  <c r="K171" i="9"/>
  <c r="K107" i="9"/>
  <c r="K43" i="9"/>
  <c r="K217" i="9"/>
  <c r="K89" i="9"/>
  <c r="K122" i="9"/>
  <c r="K256" i="9"/>
  <c r="K192" i="9"/>
  <c r="K128" i="9"/>
  <c r="K64" i="9"/>
  <c r="K267" i="9"/>
  <c r="K82" i="9"/>
  <c r="K247" i="9"/>
  <c r="K183" i="9"/>
  <c r="K119" i="9"/>
  <c r="K55" i="9"/>
  <c r="K203" i="9"/>
  <c r="K102" i="9"/>
  <c r="K38" i="9"/>
  <c r="K270" i="9"/>
  <c r="K277" i="9"/>
  <c r="K213" i="9"/>
  <c r="K149" i="9"/>
  <c r="K85" i="9"/>
  <c r="K21" i="9"/>
  <c r="K222" i="9"/>
  <c r="K268" i="9"/>
  <c r="K204" i="9"/>
  <c r="K140" i="9"/>
  <c r="K76" i="9"/>
  <c r="K12" i="9"/>
  <c r="K163" i="9"/>
  <c r="K99" i="9"/>
  <c r="K35" i="9"/>
  <c r="K281" i="9"/>
  <c r="K153" i="9"/>
  <c r="K25" i="9"/>
  <c r="K154" i="9"/>
  <c r="K273" i="9"/>
  <c r="K209" i="9"/>
  <c r="K145" i="9"/>
  <c r="K81" i="9"/>
  <c r="K17" i="9"/>
  <c r="K98" i="9"/>
  <c r="K248" i="9"/>
  <c r="K184" i="9"/>
  <c r="K120" i="9"/>
  <c r="K56" i="9"/>
  <c r="K219" i="9"/>
  <c r="K58" i="9"/>
  <c r="K239" i="9"/>
  <c r="K175" i="9"/>
  <c r="K111" i="9"/>
  <c r="K47" i="9"/>
  <c r="K250" i="9"/>
  <c r="K94" i="9"/>
  <c r="K30" i="9"/>
  <c r="K246" i="9"/>
  <c r="K269" i="9"/>
  <c r="K205" i="9"/>
  <c r="K141" i="9"/>
  <c r="K77" i="9"/>
  <c r="K13" i="9"/>
  <c r="K206" i="9"/>
  <c r="K260" i="9"/>
  <c r="K196" i="9"/>
  <c r="K132" i="9"/>
  <c r="K68" i="9"/>
  <c r="K4" i="9"/>
  <c r="K155" i="9"/>
  <c r="K91" i="9"/>
  <c r="K27" i="9"/>
  <c r="K147" i="9"/>
  <c r="K83" i="9"/>
  <c r="K19" i="9"/>
  <c r="K129" i="9"/>
  <c r="K65" i="9"/>
  <c r="K211" i="9"/>
  <c r="K50" i="9"/>
  <c r="K232" i="9"/>
  <c r="K168" i="9"/>
  <c r="K104" i="9"/>
  <c r="K40" i="9"/>
  <c r="K210" i="9"/>
  <c r="K18" i="9"/>
  <c r="K223" i="9"/>
  <c r="K159" i="9"/>
  <c r="K95" i="9"/>
  <c r="K31" i="9"/>
  <c r="K238" i="9"/>
  <c r="K78" i="9"/>
  <c r="K14" i="9"/>
  <c r="K214" i="9"/>
  <c r="K253" i="9"/>
  <c r="K189" i="9"/>
  <c r="K125" i="9"/>
  <c r="K61" i="9"/>
  <c r="K243" i="9"/>
  <c r="K158" i="9"/>
  <c r="K244" i="9"/>
  <c r="K180" i="9"/>
  <c r="K116" i="9"/>
  <c r="K52" i="9"/>
  <c r="K235" i="9"/>
  <c r="K139" i="9"/>
  <c r="K75" i="9"/>
  <c r="K11" i="9"/>
  <c r="K249" i="9"/>
  <c r="K121" i="9"/>
  <c r="K57" i="9"/>
  <c r="K234" i="9"/>
  <c r="K26" i="9"/>
  <c r="K224" i="9"/>
  <c r="K160" i="9"/>
  <c r="K96" i="9"/>
  <c r="K32" i="9"/>
  <c r="K186" i="9"/>
  <c r="K279" i="9"/>
  <c r="K215" i="9"/>
  <c r="K151" i="9"/>
  <c r="K87" i="9"/>
  <c r="K23" i="9"/>
  <c r="K198" i="9"/>
  <c r="K70" i="9"/>
  <c r="K6" i="9"/>
  <c r="K190" i="9"/>
  <c r="K245" i="9"/>
  <c r="K181" i="9"/>
  <c r="K117" i="9"/>
  <c r="K53" i="9"/>
  <c r="K274" i="9"/>
  <c r="K150" i="9"/>
  <c r="K236" i="9"/>
  <c r="K172" i="9"/>
  <c r="K108" i="9"/>
  <c r="K44" i="9"/>
  <c r="K195" i="9"/>
  <c r="K131" i="9"/>
  <c r="K67" i="9"/>
  <c r="K3" i="9"/>
  <c r="K90" i="9"/>
  <c r="K185" i="9"/>
  <c r="K266" i="9"/>
  <c r="K66" i="9"/>
  <c r="K241" i="9"/>
  <c r="K177" i="9"/>
  <c r="K113" i="9"/>
  <c r="K49" i="9"/>
  <c r="K194" i="9"/>
  <c r="K280" i="9"/>
  <c r="K216" i="9"/>
  <c r="K152" i="9"/>
  <c r="K88" i="9"/>
  <c r="K24" i="9"/>
  <c r="K162" i="9"/>
  <c r="K271" i="9"/>
  <c r="K207" i="9"/>
  <c r="K143" i="9"/>
  <c r="K79" i="9"/>
  <c r="K15" i="9"/>
  <c r="K174" i="9"/>
  <c r="K62" i="9"/>
  <c r="K251" i="9"/>
  <c r="K166" i="9"/>
  <c r="K237" i="9"/>
  <c r="K173" i="9"/>
  <c r="K109" i="9"/>
  <c r="K45" i="9"/>
  <c r="K226" i="9"/>
  <c r="K118" i="9"/>
  <c r="K228" i="9"/>
  <c r="K164" i="9"/>
  <c r="K100" i="9"/>
  <c r="K36" i="9"/>
  <c r="K187" i="9"/>
  <c r="K123" i="9"/>
  <c r="K5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B20" authorId="0" shapeId="0" xr:uid="{00000000-0006-0000-0000-000001000000}">
      <text>
        <r>
          <rPr>
            <sz val="8"/>
            <color indexed="81"/>
            <rFont val="Tahoma"/>
            <family val="2"/>
          </rPr>
          <t xml:space="preserve">
allez, il faut y croire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Jean-Marc Stoeffler</author>
  </authors>
  <commentList>
    <comment ref="C3" authorId="0" shapeId="0" xr:uid="{1B7E513C-F8CE-493E-9561-F3F4218E5A03}">
      <text>
        <r>
          <rPr>
            <b/>
            <sz val="9"/>
            <color indexed="81"/>
            <rFont val="Tahoma"/>
            <family val="2"/>
          </rPr>
          <t xml:space="preserve">la couleur correspond à la couleur de l'onglet de la feuille considérée
</t>
        </r>
      </text>
    </comment>
    <comment ref="D4" authorId="0" shapeId="0" xr:uid="{6C308950-9327-4B77-95AF-445BD1D36900}">
      <text>
        <r>
          <rPr>
            <b/>
            <sz val="9"/>
            <color indexed="81"/>
            <rFont val="Tahoma"/>
            <family val="2"/>
          </rPr>
          <t>faculatif</t>
        </r>
        <r>
          <rPr>
            <sz val="9"/>
            <color indexed="81"/>
            <rFont val="Tahoma"/>
            <family val="2"/>
          </rPr>
          <t xml:space="preserve">
utiliser la combinaison de touche CTR :
(pas sur les MAC)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H1" authorId="0" shapeId="0" xr:uid="{00000000-0006-0000-0100-000001000000}">
      <text>
        <r>
          <rPr>
            <sz val="8"/>
            <color indexed="81"/>
            <rFont val="Tahoma"/>
            <family val="2"/>
          </rPr>
          <t xml:space="preserve">
salaire annuel
+ primes et H.Sup</t>
        </r>
      </text>
    </comment>
    <comment ref="K1" authorId="0" shapeId="0" xr:uid="{00000000-0006-0000-0100-000002000000}">
      <text>
        <r>
          <rPr>
            <sz val="8"/>
            <color indexed="81"/>
            <rFont val="Tahoma"/>
            <family val="2"/>
          </rPr>
          <t xml:space="preserve">
ici = âge du salarié au 31 décembre de l'année en cours:
=DATEDIF(J2;"31/12";"y")
cette formule n'est pas documentée par Microsoft:
=DATEDIF(date_de_naissance;date_de_l'age;"y")
"y"signifie YEAR
la valeur de DernierJour est calculée dans la page sommaire</t>
        </r>
      </text>
    </comment>
    <comment ref="L1" authorId="0" shapeId="0" xr:uid="{00000000-0006-0000-0100-000003000000}">
      <text>
        <r>
          <rPr>
            <b/>
            <sz val="8"/>
            <color indexed="81"/>
            <rFont val="Tahoma"/>
            <family val="2"/>
          </rPr>
          <t xml:space="preserve">
1) </t>
        </r>
        <r>
          <rPr>
            <sz val="8"/>
            <color indexed="81"/>
            <rFont val="Tahoma"/>
            <family val="2"/>
          </rPr>
          <t xml:space="preserve">à compléter...
Utiliser l'opérateur de concaténation de texte :
</t>
        </r>
        <r>
          <rPr>
            <b/>
            <sz val="14"/>
            <color indexed="81"/>
            <rFont val="Tahoma"/>
            <family val="2"/>
          </rPr>
          <t xml:space="preserve">... &amp; ...
</t>
        </r>
        <r>
          <rPr>
            <b/>
            <sz val="8"/>
            <color indexed="81"/>
            <rFont val="Tahoma"/>
            <family val="2"/>
          </rPr>
          <t>2)</t>
        </r>
        <r>
          <rPr>
            <sz val="8"/>
            <color indexed="81"/>
            <rFont val="Tahoma"/>
            <family val="2"/>
          </rPr>
          <t xml:space="preserve"> appliquer sur </t>
        </r>
        <r>
          <rPr>
            <b/>
            <sz val="8"/>
            <color indexed="81"/>
            <rFont val="Tahoma"/>
            <family val="2"/>
          </rPr>
          <t>toute</t>
        </r>
        <r>
          <rPr>
            <sz val="8"/>
            <color indexed="81"/>
            <rFont val="Tahoma"/>
            <family val="2"/>
          </rPr>
          <t xml:space="preserve"> la colonne le 
Format &gt; Ccellule &gt;Alignement &gt; </t>
        </r>
        <r>
          <rPr>
            <sz val="12"/>
            <color indexed="81"/>
            <rFont val="Wingdings"/>
            <charset val="2"/>
          </rPr>
          <t>þ</t>
        </r>
        <r>
          <rPr>
            <sz val="8"/>
            <color indexed="81"/>
            <rFont val="Tahoma"/>
            <family val="2"/>
          </rPr>
          <t>ajustement</t>
        </r>
      </text>
    </comment>
    <comment ref="M1" authorId="0" shapeId="0" xr:uid="{00000000-0006-0000-0100-000004000000}">
      <text>
        <r>
          <rPr>
            <b/>
            <sz val="8"/>
            <color indexed="81"/>
            <rFont val="Tahoma"/>
            <family val="2"/>
          </rPr>
          <t xml:space="preserve">
chercher les homonymes 
avec la fonction </t>
        </r>
        <r>
          <rPr>
            <b/>
            <sz val="8"/>
            <color indexed="10"/>
            <rFont val="Tahoma"/>
            <family val="2"/>
          </rPr>
          <t>=NB.SI(...)</t>
        </r>
        <r>
          <rPr>
            <b/>
            <sz val="8"/>
            <color indexed="81"/>
            <rFont val="Tahoma"/>
            <family val="2"/>
          </rPr>
          <t xml:space="preserve">
=</t>
        </r>
        <r>
          <rPr>
            <b/>
            <sz val="8"/>
            <color indexed="81"/>
            <rFont val="Tahoma"/>
            <family val="2"/>
          </rPr>
          <t>1 : pas d'homonyme
&gt;1 : homonyme</t>
        </r>
      </text>
    </comment>
    <comment ref="N1" authorId="0" shapeId="0" xr:uid="{00000000-0006-0000-0100-000005000000}">
      <text>
        <r>
          <rPr>
            <b/>
            <sz val="8"/>
            <color indexed="81"/>
            <rFont val="Tahoma"/>
            <family val="2"/>
          </rPr>
          <t xml:space="preserve">
chercher les doublons 
avec la fonction </t>
        </r>
        <r>
          <rPr>
            <b/>
            <sz val="8"/>
            <color indexed="10"/>
            <rFont val="Tahoma"/>
            <family val="2"/>
          </rPr>
          <t>=NB.SI(...)</t>
        </r>
        <r>
          <rPr>
            <b/>
            <sz val="8"/>
            <color indexed="81"/>
            <rFont val="Tahoma"/>
            <family val="2"/>
          </rPr>
          <t xml:space="preserve">
=1   : pas de doublon
&gt;1 : doublons (=erreur)</t>
        </r>
      </text>
    </comment>
    <comment ref="O1" authorId="0" shapeId="0" xr:uid="{00000000-0006-0000-0100-000006000000}">
      <text>
        <r>
          <rPr>
            <b/>
            <sz val="8"/>
            <color indexed="81"/>
            <rFont val="Tahoma"/>
            <family val="2"/>
          </rPr>
          <t>J-Marc Stoeffler:</t>
        </r>
        <r>
          <rPr>
            <sz val="8"/>
            <color indexed="81"/>
            <rFont val="Tahoma"/>
            <family val="2"/>
          </rPr>
          <t xml:space="preserve">
vérifier que le nombre 
de caractères du matricule
 est toujours égal à 8
avec la fonction </t>
        </r>
        <r>
          <rPr>
            <b/>
            <sz val="8"/>
            <color indexed="10"/>
            <rFont val="Tahoma"/>
            <family val="2"/>
          </rPr>
          <t>=NBCAR()</t>
        </r>
      </text>
    </comment>
    <comment ref="P1" authorId="0" shapeId="0" xr:uid="{00000000-0006-0000-0100-000007000000}">
      <text>
        <r>
          <rPr>
            <b/>
            <sz val="8"/>
            <color indexed="81"/>
            <rFont val="Tahoma"/>
            <family val="2"/>
          </rPr>
          <t>se référer au suivi Formations</t>
        </r>
        <r>
          <rPr>
            <sz val="8"/>
            <color indexed="81"/>
            <rFont val="Tahoma"/>
            <family val="2"/>
          </rPr>
          <t xml:space="preserve">
</t>
        </r>
      </text>
    </comment>
    <comment ref="Q1" authorId="0" shapeId="0" xr:uid="{00000000-0006-0000-0100-000008000000}">
      <text>
        <r>
          <rPr>
            <sz val="8"/>
            <color indexed="81"/>
            <rFont val="Tahoma"/>
            <family val="2"/>
          </rPr>
          <t xml:space="preserve">utiliser la fonction 
=SOMME.SI(), </t>
        </r>
        <r>
          <rPr>
            <b/>
            <sz val="8"/>
            <color indexed="81"/>
            <rFont val="Tahoma"/>
            <family val="2"/>
          </rPr>
          <t xml:space="preserve">
lorsque le suivi de 
formation sera complété !</t>
        </r>
      </text>
    </comment>
    <comment ref="R1" authorId="0" shapeId="0" xr:uid="{00000000-0006-0000-0100-000009000000}">
      <text>
        <r>
          <rPr>
            <b/>
            <sz val="8"/>
            <color indexed="81"/>
            <rFont val="Tahoma"/>
            <family val="2"/>
          </rPr>
          <t>A</t>
        </r>
        <r>
          <rPr>
            <sz val="8"/>
            <color indexed="81"/>
            <rFont val="Tahoma"/>
            <family val="2"/>
          </rPr>
          <t>vec 
=NB.SI(</t>
        </r>
        <r>
          <rPr>
            <i/>
            <sz val="8"/>
            <color indexed="81"/>
            <rFont val="Tahoma"/>
            <family val="2"/>
          </rPr>
          <t>liste année-1</t>
        </r>
        <r>
          <rPr>
            <sz val="8"/>
            <color indexed="81"/>
            <rFont val="Tahoma"/>
            <family val="2"/>
          </rPr>
          <t>;…)
attention, corriger les matricules en défaut (voir résultats Colonnes N et O)</t>
        </r>
      </text>
    </comment>
    <comment ref="U1" authorId="0" shapeId="0" xr:uid="{00000000-0006-0000-0100-00000A000000}">
      <text>
        <r>
          <rPr>
            <b/>
            <sz val="8"/>
            <color indexed="81"/>
            <rFont val="Tahoma"/>
            <family val="2"/>
          </rPr>
          <t>J-Marc Stoeffler:</t>
        </r>
        <r>
          <rPr>
            <sz val="8"/>
            <color indexed="81"/>
            <rFont val="Tahoma"/>
            <family val="2"/>
          </rPr>
          <t xml:space="preserve">
calculer l'âge d'embauche sur le modèle de l'âge (colonne K)</t>
        </r>
      </text>
    </comment>
    <comment ref="V1" authorId="1" shapeId="0" xr:uid="{00000000-0006-0000-0100-00000B000000}">
      <text>
        <r>
          <rPr>
            <b/>
            <sz val="9"/>
            <color indexed="81"/>
            <rFont val="Tahoma"/>
            <family val="2"/>
          </rPr>
          <t>Jean-Marc Stoeffler:</t>
        </r>
        <r>
          <rPr>
            <sz val="9"/>
            <color indexed="81"/>
            <rFont val="Tahoma"/>
            <family val="2"/>
          </rPr>
          <t xml:space="preserve">
par rapport à l'année N-1
(utiliser une colonne intermédiaire si besoin)
</t>
        </r>
      </text>
    </comment>
    <comment ref="W1" authorId="1" shapeId="0" xr:uid="{00000000-0006-0000-0100-00000C000000}">
      <text>
        <r>
          <rPr>
            <b/>
            <sz val="9"/>
            <color indexed="81"/>
            <rFont val="Tahoma"/>
            <family val="2"/>
          </rPr>
          <t>Jean-Marc Stoeffler:</t>
        </r>
        <r>
          <rPr>
            <sz val="9"/>
            <color indexed="81"/>
            <rFont val="Tahoma"/>
            <family val="2"/>
          </rPr>
          <t xml:space="preserve">
par rapport à l'année N-1
(passer éventuellement par une colonne intérmédiaire)</t>
        </r>
      </text>
    </comment>
    <comment ref="X1" authorId="0" shapeId="0" xr:uid="{00000000-0006-0000-0100-00000D000000}">
      <text>
        <r>
          <rPr>
            <b/>
            <sz val="8"/>
            <color indexed="81"/>
            <rFont val="Tahoma"/>
            <family val="2"/>
          </rPr>
          <t>J-Marc Stoeffler:</t>
        </r>
        <r>
          <rPr>
            <sz val="8"/>
            <color indexed="81"/>
            <rFont val="Tahoma"/>
            <family val="2"/>
          </rPr>
          <t xml:space="preserve">
colonne non exploitée pour l'instant
appuyer sur F9 pour faire varier certaines valeurs
=S2+(U2=7)+2*(U2=6)</t>
        </r>
      </text>
    </comment>
    <comment ref="Y1" authorId="0" shapeId="0" xr:uid="{00000000-0006-0000-0100-00000E000000}">
      <text>
        <r>
          <rPr>
            <b/>
            <sz val="8"/>
            <color indexed="81"/>
            <rFont val="Tahoma"/>
            <family val="2"/>
          </rPr>
          <t>J-Marc Stoeffler:</t>
        </r>
        <r>
          <rPr>
            <sz val="8"/>
            <color indexed="81"/>
            <rFont val="Tahoma"/>
            <family val="2"/>
          </rPr>
          <t xml:space="preserve">
colonne non exploitée pour l'instant
=S2+(U2=7)+2*(U2=6)</t>
        </r>
      </text>
    </comment>
    <comment ref="B2" authorId="1" shapeId="0" xr:uid="{00000000-0006-0000-0100-00000F000000}">
      <text>
        <r>
          <rPr>
            <b/>
            <sz val="8"/>
            <color indexed="10"/>
            <rFont val="Verdana"/>
            <family val="2"/>
          </rPr>
          <t>Jean-Marc Stoeffler:  version 14/10/2017
http://www.DOUBLEVEZ.COM
bi-format France-Côte d'Ivoire
~~~~~~~~~~~~~~~~~~~~~~~~~~~~~</t>
        </r>
        <r>
          <rPr>
            <b/>
            <sz val="8"/>
            <color indexed="81"/>
            <rFont val="Verdana"/>
            <family val="2"/>
          </rPr>
          <t xml:space="preserve">
</t>
        </r>
        <r>
          <rPr>
            <b/>
            <sz val="8"/>
            <color indexed="12"/>
            <rFont val="Verdana"/>
            <family val="2"/>
          </rPr>
          <t>tous les données sont fictives !</t>
        </r>
      </text>
    </comment>
    <comment ref="J2" authorId="0" shapeId="0" xr:uid="{00000000-0006-0000-0100-000010000000}">
      <text>
        <r>
          <rPr>
            <sz val="8"/>
            <color indexed="81"/>
            <rFont val="Tahoma"/>
            <family val="2"/>
          </rPr>
          <t>exemple pour décaler la date de 2 ans :
=DATE(ANNEE(J2)+2;MOIS(J2);JOUR(J2))</t>
        </r>
      </text>
    </comment>
    <comment ref="S2" authorId="0" shapeId="0" xr:uid="{00000000-0006-0000-0100-000011000000}">
      <text>
        <r>
          <rPr>
            <b/>
            <sz val="8"/>
            <color indexed="81"/>
            <rFont val="Tahoma"/>
            <family val="2"/>
          </rPr>
          <t>J-Marc Stoeffler:</t>
        </r>
        <r>
          <rPr>
            <sz val="8"/>
            <color indexed="81"/>
            <rFont val="Tahoma"/>
            <family val="2"/>
          </rPr>
          <t xml:space="preserve">
=J2+18*365+ALEA()*1000*CNUM(GAUCHE(D2;1))+SI(ALEA()&lt;0,1;ALEA()*1000;0)
=DATE(ANNEE(S2)+1;MOIS(S2);JOUR(S2))</t>
        </r>
      </text>
    </comment>
    <comment ref="BA2" authorId="1" shapeId="0" xr:uid="{00000000-0006-0000-0100-000012000000}">
      <text>
        <r>
          <rPr>
            <b/>
            <sz val="8"/>
            <color indexed="10"/>
            <rFont val="Verdana"/>
            <family val="2"/>
          </rPr>
          <t>Jean-Marc Stoeffler:  version 25/04/2017
http://www.DOUBLEVEZ.COM
Spécial Côte d'Ivoire
~~~~~~~~~~~~~~~~~~~~~~~~~~~~~</t>
        </r>
        <r>
          <rPr>
            <b/>
            <sz val="8"/>
            <color indexed="81"/>
            <rFont val="Verdana"/>
            <family val="2"/>
          </rPr>
          <t xml:space="preserve">
</t>
        </r>
        <r>
          <rPr>
            <b/>
            <sz val="8"/>
            <color indexed="12"/>
            <rFont val="Verdana"/>
            <family val="2"/>
          </rPr>
          <t>tous les données sont fictives !</t>
        </r>
      </text>
    </comment>
    <comment ref="BC2" authorId="1" shapeId="0" xr:uid="{5C51C331-1B0D-4A2B-B3D1-7C0490672B1A}">
      <text>
        <r>
          <rPr>
            <b/>
            <sz val="8"/>
            <color indexed="10"/>
            <rFont val="Verdana"/>
            <family val="2"/>
          </rPr>
          <t>Jean-Marc Stoeffler:  version 12/10/2013
http://www.DOUBLEVEZ.COM
~~~~~~~~~~~~~~~~~~~~~~~~~~~~~</t>
        </r>
        <r>
          <rPr>
            <b/>
            <sz val="8"/>
            <color indexed="81"/>
            <rFont val="Verdana"/>
            <family val="2"/>
          </rPr>
          <t xml:space="preserve">
</t>
        </r>
        <r>
          <rPr>
            <b/>
            <sz val="8"/>
            <color indexed="12"/>
            <rFont val="Verdana"/>
            <family val="2"/>
          </rPr>
          <t>tous les données sont fictives !</t>
        </r>
      </text>
    </comment>
    <comment ref="A29" authorId="0" shapeId="0" xr:uid="{00000000-0006-0000-0100-000014000000}">
      <text>
        <r>
          <rPr>
            <b/>
            <sz val="8"/>
            <color indexed="9"/>
            <rFont val="Tahoma"/>
            <family val="2"/>
          </rPr>
          <t>message de
J-Marc Stoeffler:
bravo : vous avez trouvé le doublon !</t>
        </r>
        <r>
          <rPr>
            <sz val="8"/>
            <color indexed="9"/>
            <rFont val="Tahoma"/>
            <family val="2"/>
          </rPr>
          <t xml:space="preserve">
erreur de saisie à corriger -&gt; le bon matricule n'est pas JOAS5615 mais 
</t>
        </r>
        <r>
          <rPr>
            <b/>
            <sz val="8"/>
            <color indexed="9"/>
            <rFont val="Tahoma"/>
            <family val="2"/>
          </rPr>
          <t>BERD5123</t>
        </r>
      </text>
    </comment>
    <comment ref="A226" authorId="0" shapeId="0" xr:uid="{00000000-0006-0000-0100-000015000000}">
      <text>
        <r>
          <rPr>
            <b/>
            <sz val="8"/>
            <color indexed="81"/>
            <rFont val="Tahoma"/>
            <family val="2"/>
          </rPr>
          <t>J-Marc Stoeffler:</t>
        </r>
        <r>
          <rPr>
            <sz val="8"/>
            <color indexed="81"/>
            <rFont val="Tahoma"/>
            <family val="2"/>
          </rPr>
          <t xml:space="preserve">
matricule de JMS</t>
        </r>
      </text>
    </comment>
    <comment ref="H226" authorId="0" shapeId="0" xr:uid="{00000000-0006-0000-0100-000016000000}">
      <text>
        <r>
          <rPr>
            <b/>
            <sz val="8"/>
            <color indexed="17"/>
            <rFont val="Tahoma"/>
            <family val="2"/>
          </rPr>
          <t xml:space="preserve">
</t>
        </r>
        <r>
          <rPr>
            <sz val="8"/>
            <color indexed="17"/>
            <rFont val="Tahoma"/>
            <family val="2"/>
          </rPr>
          <t xml:space="preserve">
salaire
entiérement fictif (!)</t>
        </r>
      </text>
    </comment>
    <comment ref="A264" authorId="1" shapeId="0" xr:uid="{1BC468B8-D7A1-425A-94C3-2CC923869560}">
      <text>
        <r>
          <rPr>
            <b/>
            <sz val="9"/>
            <color indexed="81"/>
            <rFont val="Tahoma"/>
            <family val="2"/>
          </rPr>
          <t>matricule attribué à jean-marc stoeffler</t>
        </r>
        <r>
          <rPr>
            <sz val="9"/>
            <color indexed="81"/>
            <rFont val="Tahoma"/>
            <family val="2"/>
          </rPr>
          <t xml:space="preserve">
</t>
        </r>
      </text>
    </comment>
    <comment ref="H264" authorId="0" shapeId="0" xr:uid="{F2673634-B0E0-4331-B7BC-89CC942C4BCD}">
      <text>
        <r>
          <rPr>
            <b/>
            <sz val="8"/>
            <color indexed="17"/>
            <rFont val="Tahoma"/>
            <family val="2"/>
          </rPr>
          <t xml:space="preserve">
</t>
        </r>
        <r>
          <rPr>
            <sz val="8"/>
            <color indexed="17"/>
            <rFont val="Tahoma"/>
            <family val="2"/>
          </rPr>
          <t xml:space="preserve">
salaire
entiérement fictif (!)</t>
        </r>
      </text>
    </comment>
    <comment ref="BG264" authorId="0" shapeId="0" xr:uid="{6ABD6EA8-CDAC-4424-A615-49C864AFB6DB}">
      <text>
        <r>
          <rPr>
            <b/>
            <sz val="8"/>
            <color indexed="17"/>
            <rFont val="Tahoma"/>
            <family val="2"/>
          </rPr>
          <t xml:space="preserve">
</t>
        </r>
        <r>
          <rPr>
            <sz val="8"/>
            <color indexed="17"/>
            <rFont val="Tahoma"/>
            <family val="2"/>
          </rPr>
          <t xml:space="preserve">
salaire
entiérement fictif (!)</t>
        </r>
      </text>
    </comment>
    <comment ref="BC275" authorId="0" shapeId="0" xr:uid="{6C34C843-CE5A-426E-A016-634EB202F403}">
      <text>
        <r>
          <rPr>
            <b/>
            <sz val="8"/>
            <color indexed="81"/>
            <rFont val="Tahoma"/>
            <family val="2"/>
          </rPr>
          <t>J-Marc Stoeffler:</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D1" authorId="0" shapeId="0" xr:uid="{00000000-0006-0000-0300-000001000000}">
      <text>
        <r>
          <rPr>
            <b/>
            <sz val="8"/>
            <color indexed="81"/>
            <rFont val="Tahoma"/>
            <family val="2"/>
          </rPr>
          <t xml:space="preserve">J-Marc Stoeffler:
</t>
        </r>
        <r>
          <rPr>
            <sz val="8"/>
            <color indexed="81"/>
            <rFont val="Tahoma"/>
            <family val="2"/>
          </rPr>
          <t xml:space="preserve">calcul à partir du début et de la durée,
lorsqu'elle sera établie en colonne </t>
        </r>
        <r>
          <rPr>
            <b/>
            <sz val="8"/>
            <color indexed="81"/>
            <rFont val="Tahoma"/>
            <family val="2"/>
          </rPr>
          <t>E</t>
        </r>
      </text>
    </comment>
    <comment ref="E1" authorId="0" shapeId="0" xr:uid="{00000000-0006-0000-0300-000002000000}">
      <text>
        <r>
          <rPr>
            <b/>
            <sz val="8"/>
            <color indexed="81"/>
            <rFont val="Tahoma"/>
            <family val="2"/>
          </rPr>
          <t>J-Marc Stoeffler:</t>
        </r>
        <r>
          <rPr>
            <sz val="8"/>
            <color indexed="81"/>
            <rFont val="Tahoma"/>
            <family val="2"/>
          </rPr>
          <t xml:space="preserve">
à compléter par une rechercheV sur la feuille jaune</t>
        </r>
      </text>
    </comment>
    <comment ref="G1" authorId="0" shapeId="0" xr:uid="{00000000-0006-0000-0300-000003000000}">
      <text>
        <r>
          <rPr>
            <b/>
            <sz val="8"/>
            <color indexed="81"/>
            <rFont val="Tahoma"/>
            <family val="2"/>
          </rPr>
          <t>J-Marc Stoeffler:</t>
        </r>
        <r>
          <rPr>
            <sz val="8"/>
            <color indexed="81"/>
            <rFont val="Tahoma"/>
            <family val="2"/>
          </rPr>
          <t xml:space="preserve">
RechercheV sur la Base de Données des salariés</t>
        </r>
      </text>
    </comment>
    <comment ref="J1" authorId="0" shapeId="0" xr:uid="{00000000-0006-0000-0300-000004000000}">
      <text>
        <r>
          <rPr>
            <b/>
            <sz val="8"/>
            <color indexed="81"/>
            <rFont val="Tahoma"/>
            <family val="2"/>
          </rPr>
          <t xml:space="preserve">
nombre de sessions auxquelles participe chaque salarié (un salarié peut avoir plusieurs formations programmées</t>
        </r>
      </text>
    </comment>
    <comment ref="I2" authorId="0" shapeId="0" xr:uid="{00000000-0006-0000-0300-000005000000}">
      <text>
        <r>
          <rPr>
            <b/>
            <sz val="8"/>
            <color indexed="81"/>
            <rFont val="Tahoma"/>
            <family val="2"/>
          </rPr>
          <t>J-Marc Stoeffler:</t>
        </r>
        <r>
          <rPr>
            <sz val="8"/>
            <color indexed="81"/>
            <rFont val="Tahoma"/>
            <family val="2"/>
          </rPr>
          <t xml:space="preserve">
pensez au format 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G2" authorId="0" shapeId="0" xr:uid="{00000000-0006-0000-0400-000001000000}">
      <text>
        <r>
          <rPr>
            <b/>
            <sz val="8"/>
            <color indexed="81"/>
            <rFont val="Tahoma"/>
            <family val="2"/>
          </rPr>
          <t>J-Marc Stoeffler:</t>
        </r>
        <r>
          <rPr>
            <sz val="8"/>
            <color indexed="81"/>
            <rFont val="Tahoma"/>
            <family val="2"/>
          </rPr>
          <t xml:space="preserve">
à compléter avec la formule =NB.SI() et 
les données du </t>
        </r>
        <r>
          <rPr>
            <b/>
            <sz val="8"/>
            <color indexed="81"/>
            <rFont val="Tahoma"/>
            <family val="2"/>
          </rPr>
          <t>suivi de formation</t>
        </r>
      </text>
    </comment>
    <comment ref="H2" authorId="0" shapeId="0" xr:uid="{00000000-0006-0000-0400-000002000000}">
      <text>
        <r>
          <rPr>
            <b/>
            <sz val="8"/>
            <color indexed="81"/>
            <rFont val="Tahoma"/>
            <family val="2"/>
          </rPr>
          <t>J-Marc Stoeffler:</t>
        </r>
        <r>
          <rPr>
            <sz val="8"/>
            <color indexed="81"/>
            <rFont val="Tahoma"/>
            <family val="2"/>
          </rPr>
          <t xml:space="preserve">
calcul simple avec les données de gauche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H1" authorId="0" shapeId="0" xr:uid="{00000000-0006-0000-0600-000001000000}">
      <text>
        <r>
          <rPr>
            <sz val="8"/>
            <color indexed="81"/>
            <rFont val="Tahoma"/>
            <family val="2"/>
          </rPr>
          <t xml:space="preserve">
salaire annuel
+ primes et H.Sup</t>
        </r>
      </text>
    </comment>
    <comment ref="K1" authorId="0" shapeId="0" xr:uid="{00000000-0006-0000-0600-000002000000}">
      <text>
        <r>
          <rPr>
            <sz val="8"/>
            <color indexed="81"/>
            <rFont val="Tahoma"/>
            <family val="2"/>
          </rPr>
          <t xml:space="preserve">
ici = âge du salarié au 31 décembre de l'année en cours:
=DATEDIF(J2;"31/12";"y")
cette formule n'est pas documentée par Microsoft:
=DATEDIF(date_de_naissance;date_de_l'age;"y")
"y"signifie YEAR</t>
        </r>
      </text>
    </comment>
    <comment ref="L1" authorId="0" shapeId="0" xr:uid="{00000000-0006-0000-0600-000003000000}">
      <text>
        <r>
          <rPr>
            <b/>
            <sz val="8"/>
            <color indexed="81"/>
            <rFont val="Tahoma"/>
            <family val="2"/>
          </rPr>
          <t xml:space="preserve">
chercher les doublons 
avec la fonction </t>
        </r>
        <r>
          <rPr>
            <b/>
            <sz val="8"/>
            <color indexed="10"/>
            <rFont val="Tahoma"/>
            <family val="2"/>
          </rPr>
          <t>=NB.SI(...)</t>
        </r>
        <r>
          <rPr>
            <b/>
            <sz val="8"/>
            <color indexed="81"/>
            <rFont val="Tahoma"/>
            <family val="2"/>
          </rPr>
          <t xml:space="preserve">
=1   : pas dez doublon
&gt;1 : doublon (=erreur)</t>
        </r>
      </text>
    </comment>
    <comment ref="M1" authorId="0" shapeId="0" xr:uid="{00000000-0006-0000-0600-000004000000}">
      <text>
        <r>
          <rPr>
            <b/>
            <sz val="8"/>
            <color indexed="81"/>
            <rFont val="Tahoma"/>
            <family val="2"/>
          </rPr>
          <t>J-Marc Stoeffler:</t>
        </r>
        <r>
          <rPr>
            <sz val="8"/>
            <color indexed="81"/>
            <rFont val="Tahoma"/>
            <family val="2"/>
          </rPr>
          <t xml:space="preserve">
vérifier que le nombre 
de caractères du matricule
 est toujours égal à 8
avec la fonction </t>
        </r>
        <r>
          <rPr>
            <b/>
            <sz val="8"/>
            <color indexed="10"/>
            <rFont val="Tahoma"/>
            <family val="2"/>
          </rPr>
          <t>=NBCAR()</t>
        </r>
      </text>
    </comment>
    <comment ref="C2" authorId="1" shapeId="0" xr:uid="{00000000-0006-0000-0600-000005000000}">
      <text>
        <r>
          <rPr>
            <b/>
            <sz val="8"/>
            <color indexed="10"/>
            <rFont val="Verdana"/>
            <family val="2"/>
          </rPr>
          <t>Jean-Marc Stoeffler:  version 25/04/2017
http://www.DOUBLEVEZ.COM
~~~~~~~~~~~~~~~~~~~~~~~~~~~~~</t>
        </r>
        <r>
          <rPr>
            <b/>
            <sz val="8"/>
            <color indexed="81"/>
            <rFont val="Verdana"/>
            <family val="2"/>
          </rPr>
          <t xml:space="preserve">
</t>
        </r>
        <r>
          <rPr>
            <b/>
            <sz val="8"/>
            <color indexed="12"/>
            <rFont val="Verdana"/>
            <family val="2"/>
          </rPr>
          <t>tous les données sont fictives !</t>
        </r>
      </text>
    </comment>
    <comment ref="J2" authorId="0" shapeId="0" xr:uid="{00000000-0006-0000-0600-000006000000}">
      <text>
        <r>
          <rPr>
            <sz val="8"/>
            <color indexed="81"/>
            <rFont val="Tahoma"/>
            <family val="2"/>
          </rPr>
          <t>exemple pour décaler la date de 2 ans :
=DATE(ANNEE(J2)+2;MOIS(J2);JOUR(J2))</t>
        </r>
      </text>
    </comment>
    <comment ref="B29" authorId="1" shapeId="0" xr:uid="{00000000-0006-0000-0600-000007000000}">
      <text>
        <r>
          <rPr>
            <b/>
            <sz val="9"/>
            <color indexed="81"/>
            <rFont val="Tahoma"/>
            <family val="2"/>
          </rPr>
          <t>corriger le matricule de la ligne 29 de l'année N</t>
        </r>
      </text>
    </comment>
    <comment ref="B249" authorId="1" shapeId="0" xr:uid="{00000000-0006-0000-0600-000008000000}">
      <text>
        <r>
          <rPr>
            <sz val="9"/>
            <color indexed="81"/>
            <rFont val="Tahoma"/>
            <family val="2"/>
          </rPr>
          <t xml:space="preserve">corriger la ligne 276 de la'année N
</t>
        </r>
      </text>
    </comment>
    <comment ref="H262" authorId="0" shapeId="0" xr:uid="{00000000-0006-0000-0600-000009000000}">
      <text>
        <r>
          <rPr>
            <b/>
            <sz val="8"/>
            <color indexed="17"/>
            <rFont val="Tahoma"/>
            <family val="2"/>
          </rPr>
          <t xml:space="preserve">
</t>
        </r>
        <r>
          <rPr>
            <sz val="8"/>
            <color indexed="17"/>
            <rFont val="Tahoma"/>
            <family val="2"/>
          </rPr>
          <t xml:space="preserve">
salaire
entiérement fictif (!)</t>
        </r>
      </text>
    </comment>
    <comment ref="B273" authorId="0" shapeId="0" xr:uid="{00000000-0006-0000-0600-00000A000000}">
      <text>
        <r>
          <rPr>
            <b/>
            <sz val="8"/>
            <color indexed="81"/>
            <rFont val="Tahoma"/>
            <family val="2"/>
          </rPr>
          <t>J-Marc Stoeffler:</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Jean-Marc Stoeffler</author>
  </authors>
  <commentList>
    <comment ref="B3" authorId="0" shapeId="0" xr:uid="{00000000-0006-0000-0700-000001000000}">
      <text>
        <r>
          <rPr>
            <b/>
            <sz val="9"/>
            <color indexed="81"/>
            <rFont val="Tahoma"/>
            <family val="2"/>
          </rPr>
          <t xml:space="preserve">Jean-Marc Stoeffler:
si +2 au lieu de -1, le bouton ON/OFF apparaitra en première page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A1" authorId="0" shapeId="0" xr:uid="{00000000-0006-0000-0800-000001000000}">
      <text>
        <r>
          <rPr>
            <b/>
            <sz val="8"/>
            <color indexed="81"/>
            <rFont val="Tahoma"/>
            <family val="2"/>
          </rPr>
          <t>sheet to be hide</t>
        </r>
        <r>
          <rPr>
            <sz val="8"/>
            <color indexed="81"/>
            <rFont val="Tahoma"/>
            <family val="2"/>
          </rPr>
          <t xml:space="preserve">
</t>
        </r>
      </text>
    </comment>
    <comment ref="H1" authorId="0" shapeId="0" xr:uid="{00000000-0006-0000-0800-000002000000}">
      <text>
        <r>
          <rPr>
            <sz val="8"/>
            <color indexed="81"/>
            <rFont val="Tahoma"/>
            <family val="2"/>
          </rPr>
          <t xml:space="preserve">
salaire annuel
+ primes et H.Sup</t>
        </r>
      </text>
    </comment>
    <comment ref="K1" authorId="0" shapeId="0" xr:uid="{00000000-0006-0000-0800-000003000000}">
      <text>
        <r>
          <rPr>
            <sz val="8"/>
            <color indexed="81"/>
            <rFont val="Tahoma"/>
            <family val="2"/>
          </rPr>
          <t xml:space="preserve">
ici = âge du salarié au 31 décembre de l'année en cours:
=DATEDIF(J2;"31/12";"y")
cette formule n'est pas documentée par Microsoft:
=DATEDIF(date_de_naissance;date_de_l'age;"y")
"y"signifie YEAR</t>
        </r>
      </text>
    </comment>
    <comment ref="B2" authorId="1" shapeId="0" xr:uid="{00000000-0006-0000-0800-000004000000}">
      <text>
        <r>
          <rPr>
            <b/>
            <sz val="8"/>
            <color indexed="10"/>
            <rFont val="Verdana"/>
            <family val="2"/>
          </rPr>
          <t>Jean-Marc Stoeffler:  octobre 2008
http://www.DOUBLEVEZ.COM
~~~~~~~~~~~~~~~~~~~~~~~~~~~~~</t>
        </r>
        <r>
          <rPr>
            <b/>
            <sz val="8"/>
            <color indexed="81"/>
            <rFont val="Verdana"/>
            <family val="2"/>
          </rPr>
          <t xml:space="preserve">
</t>
        </r>
        <r>
          <rPr>
            <b/>
            <sz val="8"/>
            <color indexed="12"/>
            <rFont val="Verdana"/>
            <family val="2"/>
          </rPr>
          <t>tous les données sont fictives</t>
        </r>
      </text>
    </comment>
    <comment ref="J2" authorId="0" shapeId="0" xr:uid="{00000000-0006-0000-0800-000005000000}">
      <text>
        <r>
          <rPr>
            <sz val="8"/>
            <color indexed="81"/>
            <rFont val="Tahoma"/>
            <family val="2"/>
          </rPr>
          <t>exemple ajuster la date :
=DATE(ANNEE(J2)+2;MOIS(J2);JOUR(J2))</t>
        </r>
      </text>
    </comment>
  </commentList>
</comments>
</file>

<file path=xl/sharedStrings.xml><?xml version="1.0" encoding="utf-8"?>
<sst xmlns="http://schemas.openxmlformats.org/spreadsheetml/2006/main" count="4312" uniqueCount="1303">
  <si>
    <t>NOM</t>
  </si>
  <si>
    <t>PRENOM</t>
  </si>
  <si>
    <t>TEL</t>
  </si>
  <si>
    <t>Qualification</t>
  </si>
  <si>
    <t>SITE</t>
  </si>
  <si>
    <t>PIECE</t>
  </si>
  <si>
    <t>SALAIRE</t>
  </si>
  <si>
    <t>sexe</t>
  </si>
  <si>
    <t>date de naisssance</t>
  </si>
  <si>
    <t>MYHA5660</t>
  </si>
  <si>
    <t>1-agent</t>
  </si>
  <si>
    <t>pièce 58</t>
  </si>
  <si>
    <t>femme</t>
  </si>
  <si>
    <t>Jean</t>
  </si>
  <si>
    <t>JUJA7577</t>
  </si>
  <si>
    <t>2-maitrise</t>
  </si>
  <si>
    <t>pièce 74</t>
  </si>
  <si>
    <t>homme</t>
  </si>
  <si>
    <t>STWA6754</t>
  </si>
  <si>
    <t>3-cadre</t>
  </si>
  <si>
    <t>pièce 73</t>
  </si>
  <si>
    <t>Marion</t>
  </si>
  <si>
    <t>MOXA8674</t>
  </si>
  <si>
    <t>pièce 109</t>
  </si>
  <si>
    <t>OKHA7400</t>
  </si>
  <si>
    <t>pièce 134</t>
  </si>
  <si>
    <t>HXFA5611</t>
  </si>
  <si>
    <t>pièce 104</t>
  </si>
  <si>
    <t>pièce 232</t>
  </si>
  <si>
    <t>Viviane</t>
  </si>
  <si>
    <t>VYKA6766</t>
  </si>
  <si>
    <t>pièce 80</t>
  </si>
  <si>
    <t>JTNA6125</t>
  </si>
  <si>
    <t>pièce 70</t>
  </si>
  <si>
    <t>MWCA6264</t>
  </si>
  <si>
    <t>MJXA6545</t>
  </si>
  <si>
    <t>pièce 233</t>
  </si>
  <si>
    <t>Sylvie</t>
  </si>
  <si>
    <t>SLJB6306</t>
  </si>
  <si>
    <t>pièce 90</t>
  </si>
  <si>
    <t>PBXB6056</t>
  </si>
  <si>
    <t>pièce 131</t>
  </si>
  <si>
    <t>JQAB5530</t>
  </si>
  <si>
    <t>Monique</t>
  </si>
  <si>
    <t>MCEB7242</t>
  </si>
  <si>
    <t>pièce 35</t>
  </si>
  <si>
    <t>SLFB8536</t>
  </si>
  <si>
    <t>pièce 34</t>
  </si>
  <si>
    <t>TBJB6446</t>
  </si>
  <si>
    <t>Arlette</t>
  </si>
  <si>
    <t>ANTB6715</t>
  </si>
  <si>
    <t>pièce 91</t>
  </si>
  <si>
    <t>Michele</t>
  </si>
  <si>
    <t>MIVB7134</t>
  </si>
  <si>
    <t>pièce 96</t>
  </si>
  <si>
    <t>GLFB8131</t>
  </si>
  <si>
    <t>pièce 212</t>
  </si>
  <si>
    <t>Isabelle</t>
  </si>
  <si>
    <t>ISKB7122</t>
  </si>
  <si>
    <t>pièce 17</t>
  </si>
  <si>
    <t>JQDB8360</t>
  </si>
  <si>
    <t>pièce 219</t>
  </si>
  <si>
    <t>MRTB6165</t>
  </si>
  <si>
    <t>JFIB7352</t>
  </si>
  <si>
    <t>Pascal</t>
  </si>
  <si>
    <t>PQWB6377</t>
  </si>
  <si>
    <t>Elisabeth</t>
  </si>
  <si>
    <t>ERUB5334</t>
  </si>
  <si>
    <t>Nathalie</t>
  </si>
  <si>
    <t>NYSB7206</t>
  </si>
  <si>
    <t>pièce 245</t>
  </si>
  <si>
    <t>BERDUGO</t>
  </si>
  <si>
    <t>Bernadette</t>
  </si>
  <si>
    <t>pièce 64</t>
  </si>
  <si>
    <t>CESB5072</t>
  </si>
  <si>
    <t>pièce 238</t>
  </si>
  <si>
    <t>Roger</t>
  </si>
  <si>
    <t>RYGB6744</t>
  </si>
  <si>
    <t>MROB4443</t>
  </si>
  <si>
    <t>EUUB6671</t>
  </si>
  <si>
    <t>pièce 55</t>
  </si>
  <si>
    <t>OTHB8402</t>
  </si>
  <si>
    <t>SAINT DE FLER</t>
  </si>
  <si>
    <t>Théo</t>
  </si>
  <si>
    <t>JMS7049</t>
  </si>
  <si>
    <t>4-cadre supérieur</t>
  </si>
  <si>
    <t>pièce 226</t>
  </si>
  <si>
    <t>GYPB5625</t>
  </si>
  <si>
    <t>pièce 78</t>
  </si>
  <si>
    <t>RXXB7135</t>
  </si>
  <si>
    <t>pièce 107</t>
  </si>
  <si>
    <t>Céline</t>
  </si>
  <si>
    <t>CKCB8576</t>
  </si>
  <si>
    <t>AJDB8746</t>
  </si>
  <si>
    <t>MISB6160</t>
  </si>
  <si>
    <t>Orianne</t>
  </si>
  <si>
    <t>OKVB8647</t>
  </si>
  <si>
    <t>pièce SEC</t>
  </si>
  <si>
    <t>Paul</t>
  </si>
  <si>
    <t>PMFB7433</t>
  </si>
  <si>
    <t>Jeanine</t>
  </si>
  <si>
    <t>JANB6264</t>
  </si>
  <si>
    <t>FJOB6070</t>
  </si>
  <si>
    <t>pièce 216</t>
  </si>
  <si>
    <t>Elsa</t>
  </si>
  <si>
    <t>JMSD7544</t>
  </si>
  <si>
    <t>pièce 224</t>
  </si>
  <si>
    <t>GTAB6410</t>
  </si>
  <si>
    <t>CGIB8632</t>
  </si>
  <si>
    <t>Geneviève</t>
  </si>
  <si>
    <t>GBCB6754</t>
  </si>
  <si>
    <t>Murielle</t>
  </si>
  <si>
    <t>MPNB8133</t>
  </si>
  <si>
    <t>MCAB7007</t>
  </si>
  <si>
    <t>pièce 67</t>
  </si>
  <si>
    <t>Martine</t>
  </si>
  <si>
    <t>MRVC6701</t>
  </si>
  <si>
    <t>CRSC7607</t>
  </si>
  <si>
    <t>CPQC8256</t>
  </si>
  <si>
    <t>secrétariat</t>
  </si>
  <si>
    <t>VLQC5335</t>
  </si>
  <si>
    <t>pièce 129</t>
  </si>
  <si>
    <t>Quentin</t>
  </si>
  <si>
    <t>pièce 222</t>
  </si>
  <si>
    <t>PMKC7404</t>
  </si>
  <si>
    <t>Camille</t>
  </si>
  <si>
    <t>CSPC8224</t>
  </si>
  <si>
    <t>LIJC8646</t>
  </si>
  <si>
    <t>pièce 83</t>
  </si>
  <si>
    <t>TIVC7641</t>
  </si>
  <si>
    <t>pièce 51</t>
  </si>
  <si>
    <t>JTDC5252</t>
  </si>
  <si>
    <t>Nicole</t>
  </si>
  <si>
    <t>NGEC6534</t>
  </si>
  <si>
    <t>MYJJ7555</t>
  </si>
  <si>
    <t>pièce 95</t>
  </si>
  <si>
    <t>Laetitia</t>
  </si>
  <si>
    <t>CQCC6720</t>
  </si>
  <si>
    <t>GADC8337</t>
  </si>
  <si>
    <t>CXGC7710</t>
  </si>
  <si>
    <t>MOMC7014</t>
  </si>
  <si>
    <t>pièce 110</t>
  </si>
  <si>
    <t>PTLC8562</t>
  </si>
  <si>
    <t>Marie-Louise</t>
  </si>
  <si>
    <t>MYSC6155</t>
  </si>
  <si>
    <t>pièce 97</t>
  </si>
  <si>
    <t>Delphine</t>
  </si>
  <si>
    <t>DYGC7021</t>
  </si>
  <si>
    <t>pièce 66</t>
  </si>
  <si>
    <t>Dominique</t>
  </si>
  <si>
    <t>DNJG6516</t>
  </si>
  <si>
    <t>NRAC8563</t>
  </si>
  <si>
    <t>MVNC7632</t>
  </si>
  <si>
    <t>CYVC6773</t>
  </si>
  <si>
    <t>pièce 118</t>
  </si>
  <si>
    <t>RJTD6541</t>
  </si>
  <si>
    <t>pièce 14</t>
  </si>
  <si>
    <t>MVOD7617</t>
  </si>
  <si>
    <t>pièce 255</t>
  </si>
  <si>
    <t>Vanessa</t>
  </si>
  <si>
    <t>VDJD8315</t>
  </si>
  <si>
    <t>Eliette</t>
  </si>
  <si>
    <t>EQDD5640</t>
  </si>
  <si>
    <t>Nadine</t>
  </si>
  <si>
    <t>NQRD6661</t>
  </si>
  <si>
    <t>pièce 133</t>
  </si>
  <si>
    <t>JHLD7172</t>
  </si>
  <si>
    <t>DEOF6271</t>
  </si>
  <si>
    <t>Claudine</t>
  </si>
  <si>
    <t>CAND6545</t>
  </si>
  <si>
    <t>pièce 136</t>
  </si>
  <si>
    <t>IXID6657</t>
  </si>
  <si>
    <t>pièce 138</t>
  </si>
  <si>
    <t>MLQD7466</t>
  </si>
  <si>
    <t>Roseline</t>
  </si>
  <si>
    <t>RJND6600</t>
  </si>
  <si>
    <t>Yolande</t>
  </si>
  <si>
    <t>YKKD5702</t>
  </si>
  <si>
    <t>pièce 53</t>
  </si>
  <si>
    <t>NXCD6257</t>
  </si>
  <si>
    <t>pièce 206</t>
  </si>
  <si>
    <t>LIVD8556</t>
  </si>
  <si>
    <t>JMSD4700</t>
  </si>
  <si>
    <t>pièce 211</t>
  </si>
  <si>
    <t>JMSP8176</t>
  </si>
  <si>
    <t>pièce 229</t>
  </si>
  <si>
    <t>SXND8105</t>
  </si>
  <si>
    <t>pièce 115</t>
  </si>
  <si>
    <t>Sophie</t>
  </si>
  <si>
    <t>SPRD5631</t>
  </si>
  <si>
    <t>pièce 62</t>
  </si>
  <si>
    <t>Annie</t>
  </si>
  <si>
    <t>AVGD5737</t>
  </si>
  <si>
    <t>JLVD8341</t>
  </si>
  <si>
    <t>pièce 221</t>
  </si>
  <si>
    <t>CWER6730</t>
  </si>
  <si>
    <t>pièce 93</t>
  </si>
  <si>
    <t>NGNE6540</t>
  </si>
  <si>
    <t>pièce 56</t>
  </si>
  <si>
    <t>Patricia</t>
  </si>
  <si>
    <t>PJGF6611</t>
  </si>
  <si>
    <t>pièce 22</t>
  </si>
  <si>
    <t>MMOF6157</t>
  </si>
  <si>
    <t>Michel</t>
  </si>
  <si>
    <t>MSWF6234</t>
  </si>
  <si>
    <t>pièce 220</t>
  </si>
  <si>
    <t>Mireille</t>
  </si>
  <si>
    <t>MKYF5727</t>
  </si>
  <si>
    <t>pièce 241</t>
  </si>
  <si>
    <t>Dany</t>
  </si>
  <si>
    <t>DBPF5706</t>
  </si>
  <si>
    <t>pièce 60</t>
  </si>
  <si>
    <t>VANNAXAY</t>
  </si>
  <si>
    <t>Francis</t>
  </si>
  <si>
    <t>FBJV6135</t>
  </si>
  <si>
    <t>Marie-Claude</t>
  </si>
  <si>
    <t>MFOF5566</t>
  </si>
  <si>
    <t>pièce 132</t>
  </si>
  <si>
    <t>Yvette</t>
  </si>
  <si>
    <t>YSPF6735</t>
  </si>
  <si>
    <t>VVJC6063</t>
  </si>
  <si>
    <t>SDSF8642</t>
  </si>
  <si>
    <t>SDDF6635</t>
  </si>
  <si>
    <t>SBCF6227</t>
  </si>
  <si>
    <t>NIAF7617</t>
  </si>
  <si>
    <t>Anne-Sophie</t>
  </si>
  <si>
    <t>AMHF8047</t>
  </si>
  <si>
    <t>pièce S R</t>
  </si>
  <si>
    <t>CNIF7674</t>
  </si>
  <si>
    <t>ONG</t>
  </si>
  <si>
    <t>Daniel</t>
  </si>
  <si>
    <t>DOSO6011</t>
  </si>
  <si>
    <t>JMSF8440</t>
  </si>
  <si>
    <t>pièce 227</t>
  </si>
  <si>
    <t>JMSF8414</t>
  </si>
  <si>
    <t>pièce 225</t>
  </si>
  <si>
    <t>Brigitte</t>
  </si>
  <si>
    <t>BMFF7426</t>
  </si>
  <si>
    <t>JMSC6372</t>
  </si>
  <si>
    <t>Michelle</t>
  </si>
  <si>
    <t>MMQG6731</t>
  </si>
  <si>
    <t>Philippe</t>
  </si>
  <si>
    <t>PRUG6415</t>
  </si>
  <si>
    <t>Ghislaine</t>
  </si>
  <si>
    <t>GCEG6533</t>
  </si>
  <si>
    <t>NSKG5677</t>
  </si>
  <si>
    <t>Magdeleine</t>
  </si>
  <si>
    <t>MOWG6542</t>
  </si>
  <si>
    <t>pièce 209</t>
  </si>
  <si>
    <t>APBG6032</t>
  </si>
  <si>
    <t>pièce 202</t>
  </si>
  <si>
    <t>JTEG6605</t>
  </si>
  <si>
    <t>Anne-Marie</t>
  </si>
  <si>
    <t>AQLG6122</t>
  </si>
  <si>
    <t>Estelle</t>
  </si>
  <si>
    <t>EHHG7223</t>
  </si>
  <si>
    <t>pièce 82</t>
  </si>
  <si>
    <t>BVSG6132</t>
  </si>
  <si>
    <t>Odette</t>
  </si>
  <si>
    <t>OQFG7421</t>
  </si>
  <si>
    <t>Chantal</t>
  </si>
  <si>
    <t>CETG6267</t>
  </si>
  <si>
    <t>BOHG6406</t>
  </si>
  <si>
    <t>Laurence</t>
  </si>
  <si>
    <t>LMTG8154</t>
  </si>
  <si>
    <t>MXXG5021</t>
  </si>
  <si>
    <t>JGXG5022</t>
  </si>
  <si>
    <t>FBBG8352</t>
  </si>
  <si>
    <t>DVXG6757</t>
  </si>
  <si>
    <t>PAIG5175</t>
  </si>
  <si>
    <t>pièce 239</t>
  </si>
  <si>
    <t>Julie</t>
  </si>
  <si>
    <t>JKXH8362</t>
  </si>
  <si>
    <t>Armelle</t>
  </si>
  <si>
    <t>AHBH6412</t>
  </si>
  <si>
    <t>pièce 32</t>
  </si>
  <si>
    <t>Joelle</t>
  </si>
  <si>
    <t>GQNF6600</t>
  </si>
  <si>
    <t>Laura</t>
  </si>
  <si>
    <t>LMAH8655</t>
  </si>
  <si>
    <t>JNPH5204</t>
  </si>
  <si>
    <t>BBSH5466</t>
  </si>
  <si>
    <t>pièce 20</t>
  </si>
  <si>
    <t>Catherine</t>
  </si>
  <si>
    <t>CLEH5730</t>
  </si>
  <si>
    <t>Franca</t>
  </si>
  <si>
    <t>FDPH6653</t>
  </si>
  <si>
    <t>SOYI7625</t>
  </si>
  <si>
    <t>SMKI6600</t>
  </si>
  <si>
    <t>ZOUC</t>
  </si>
  <si>
    <t>Fred</t>
  </si>
  <si>
    <t>FIFZ6677</t>
  </si>
  <si>
    <t>GRRJ8613</t>
  </si>
  <si>
    <t>JMSJ7347</t>
  </si>
  <si>
    <t>pièce 223</t>
  </si>
  <si>
    <t>THAO</t>
  </si>
  <si>
    <t>Sylvain</t>
  </si>
  <si>
    <t>SAIT6376</t>
  </si>
  <si>
    <t>pièce 69</t>
  </si>
  <si>
    <t>JMSJ7146</t>
  </si>
  <si>
    <t>Christine</t>
  </si>
  <si>
    <t>CLBK6766</t>
  </si>
  <si>
    <t>CRMK7744</t>
  </si>
  <si>
    <t>Caroline</t>
  </si>
  <si>
    <t>CPEK8401</t>
  </si>
  <si>
    <t>DICK8204</t>
  </si>
  <si>
    <t>AYUK6063</t>
  </si>
  <si>
    <t>Juliette</t>
  </si>
  <si>
    <t>JBKK8146</t>
  </si>
  <si>
    <t>Anita</t>
  </si>
  <si>
    <t>AVWL8675</t>
  </si>
  <si>
    <t>VMWL6764</t>
  </si>
  <si>
    <t>Claude</t>
  </si>
  <si>
    <t>CPJL6502</t>
  </si>
  <si>
    <t>Clara</t>
  </si>
  <si>
    <t>JMSL8134</t>
  </si>
  <si>
    <t>pièce 228</t>
  </si>
  <si>
    <t>JMSL4414</t>
  </si>
  <si>
    <t>Pierrette</t>
  </si>
  <si>
    <t>PWML6446</t>
  </si>
  <si>
    <t>pièce 135</t>
  </si>
  <si>
    <t>GJOL6366</t>
  </si>
  <si>
    <t>pièce 240</t>
  </si>
  <si>
    <t>DELUC</t>
  </si>
  <si>
    <t>PYED6237</t>
  </si>
  <si>
    <t>NPNL7115</t>
  </si>
  <si>
    <t>NXOL5641</t>
  </si>
  <si>
    <t>plateau 1</t>
  </si>
  <si>
    <t>JBHL5567</t>
  </si>
  <si>
    <t>NFIL7015</t>
  </si>
  <si>
    <t>Marie-Anne</t>
  </si>
  <si>
    <t>JMSL5165</t>
  </si>
  <si>
    <t>Yveline</t>
  </si>
  <si>
    <t>JMSR5170</t>
  </si>
  <si>
    <t>Eliane</t>
  </si>
  <si>
    <t>ENJL5235</t>
  </si>
  <si>
    <t>OGCL6364</t>
  </si>
  <si>
    <t>Madeleine</t>
  </si>
  <si>
    <t>MADL6271</t>
  </si>
  <si>
    <t>DDPL8406</t>
  </si>
  <si>
    <t>Myriam</t>
  </si>
  <si>
    <t>MRDL8450</t>
  </si>
  <si>
    <t>SNDL8075</t>
  </si>
  <si>
    <t>BWUL7225</t>
  </si>
  <si>
    <t>PGBL6442</t>
  </si>
  <si>
    <t>Marie-Brigitte</t>
  </si>
  <si>
    <t>MCTM6063</t>
  </si>
  <si>
    <t>DULL8603</t>
  </si>
  <si>
    <t>pièce 234</t>
  </si>
  <si>
    <t>DBSL6400</t>
  </si>
  <si>
    <t>JMSF5047</t>
  </si>
  <si>
    <t>pièce 218</t>
  </si>
  <si>
    <t>GSCB5064</t>
  </si>
  <si>
    <t>CXWL8051</t>
  </si>
  <si>
    <t>GSEM6035</t>
  </si>
  <si>
    <t>Christiane</t>
  </si>
  <si>
    <t>CNTM6026</t>
  </si>
  <si>
    <t>MQOM6542</t>
  </si>
  <si>
    <t>Marie-José</t>
  </si>
  <si>
    <t>MILV5667</t>
  </si>
  <si>
    <t>Marie-Cécile</t>
  </si>
  <si>
    <t>MDPM6413</t>
  </si>
  <si>
    <t>FVQM5746</t>
  </si>
  <si>
    <t>DSTM6656</t>
  </si>
  <si>
    <t>JXBM7476</t>
  </si>
  <si>
    <t>Anne</t>
  </si>
  <si>
    <t>AGBM7153</t>
  </si>
  <si>
    <t>France</t>
  </si>
  <si>
    <t>FDEM5501</t>
  </si>
  <si>
    <t>Jacqueline</t>
  </si>
  <si>
    <t>JQVM4006</t>
  </si>
  <si>
    <t>pièce 53B</t>
  </si>
  <si>
    <t>Laurent</t>
  </si>
  <si>
    <t>LVBM8152</t>
  </si>
  <si>
    <t>Véronique</t>
  </si>
  <si>
    <t>VMIM7232</t>
  </si>
  <si>
    <t>Evelyne</t>
  </si>
  <si>
    <t>EVNM5526</t>
  </si>
  <si>
    <t>JQHM5260</t>
  </si>
  <si>
    <t>JCOM6077</t>
  </si>
  <si>
    <t>pièce 12B</t>
  </si>
  <si>
    <t>JMSE5573</t>
  </si>
  <si>
    <t>pièce 217</t>
  </si>
  <si>
    <t>SCDM7716</t>
  </si>
  <si>
    <t>PTVM6503</t>
  </si>
  <si>
    <t>pièce 50</t>
  </si>
  <si>
    <t>LICM6642</t>
  </si>
  <si>
    <t>Jeanne</t>
  </si>
  <si>
    <t>JKGM6202</t>
  </si>
  <si>
    <t>HKLM6567</t>
  </si>
  <si>
    <t>pièce 251</t>
  </si>
  <si>
    <t>GQEN4203</t>
  </si>
  <si>
    <t>JETN8605</t>
  </si>
  <si>
    <t>Rolande</t>
  </si>
  <si>
    <t>RHKO6550</t>
  </si>
  <si>
    <t>MQWO6676</t>
  </si>
  <si>
    <t>NIDL5751</t>
  </si>
  <si>
    <t>pièce S/S</t>
  </si>
  <si>
    <t>MJMO6224</t>
  </si>
  <si>
    <t>Nicolas</t>
  </si>
  <si>
    <t>NFDP8421</t>
  </si>
  <si>
    <t>Robert</t>
  </si>
  <si>
    <t>RQGP7633</t>
  </si>
  <si>
    <t>ADRP6612</t>
  </si>
  <si>
    <t>FABP6222</t>
  </si>
  <si>
    <t>pièce 253</t>
  </si>
  <si>
    <t>ITVP6223</t>
  </si>
  <si>
    <t>PYTP6460</t>
  </si>
  <si>
    <t>FSGP7552</t>
  </si>
  <si>
    <t>CCWP8446</t>
  </si>
  <si>
    <t>DWRP5042</t>
  </si>
  <si>
    <t>TIPP6171</t>
  </si>
  <si>
    <t>Claudette</t>
  </si>
  <si>
    <t>CTRP5051</t>
  </si>
  <si>
    <t>Josette</t>
  </si>
  <si>
    <t>JCJP6015</t>
  </si>
  <si>
    <t>Françoise</t>
  </si>
  <si>
    <t>FFXP5412</t>
  </si>
  <si>
    <t>MYOQ7674</t>
  </si>
  <si>
    <t>Marielle</t>
  </si>
  <si>
    <t>MRKR6024</t>
  </si>
  <si>
    <t>Marie-Odile</t>
  </si>
  <si>
    <t>JMSL5641</t>
  </si>
  <si>
    <t>VNAR5342</t>
  </si>
  <si>
    <t>LJSR5776</t>
  </si>
  <si>
    <t>FSYR6160</t>
  </si>
  <si>
    <t>MWMR6347</t>
  </si>
  <si>
    <t>Marie-Jeanne</t>
  </si>
  <si>
    <t>MFQR6075</t>
  </si>
  <si>
    <t>BUFR7052</t>
  </si>
  <si>
    <t>Raymonde</t>
  </si>
  <si>
    <t>RDCR5362</t>
  </si>
  <si>
    <t>Christelle</t>
  </si>
  <si>
    <t>CPVR8736</t>
  </si>
  <si>
    <t>VOVR6257</t>
  </si>
  <si>
    <t>Régis</t>
  </si>
  <si>
    <t>RDHR5100</t>
  </si>
  <si>
    <t>LAKR8442</t>
  </si>
  <si>
    <t>Colette</t>
  </si>
  <si>
    <t>CSAR6603</t>
  </si>
  <si>
    <t>CNAR8451</t>
  </si>
  <si>
    <t>SBSR6123</t>
  </si>
  <si>
    <t>RXNR6026</t>
  </si>
  <si>
    <t>MQER5467</t>
  </si>
  <si>
    <t>NNAR7776</t>
  </si>
  <si>
    <t>GEBM5671</t>
  </si>
  <si>
    <t>MSHS7645</t>
  </si>
  <si>
    <t>Marie-Thérèse</t>
  </si>
  <si>
    <t>MYYS5567</t>
  </si>
  <si>
    <t>Séverine</t>
  </si>
  <si>
    <t>SYES8737</t>
  </si>
  <si>
    <t>SOWF5545</t>
  </si>
  <si>
    <t>pièce 105</t>
  </si>
  <si>
    <t>STOEFFLER</t>
  </si>
  <si>
    <t>Jean-Marc</t>
  </si>
  <si>
    <t>pièce 314</t>
  </si>
  <si>
    <t>Louisette</t>
  </si>
  <si>
    <t>LPNL5612</t>
  </si>
  <si>
    <t>PKBS5745</t>
  </si>
  <si>
    <t>Henriette</t>
  </si>
  <si>
    <t>HJHS4700</t>
  </si>
  <si>
    <t>BUQS5450</t>
  </si>
  <si>
    <t>pièce 72</t>
  </si>
  <si>
    <t>Marie</t>
  </si>
  <si>
    <t>MURS7372</t>
  </si>
  <si>
    <t>SENG</t>
  </si>
  <si>
    <t>Cécile</t>
  </si>
  <si>
    <t>COHS5167</t>
  </si>
  <si>
    <t>SENILLE</t>
  </si>
  <si>
    <t>Marthe</t>
  </si>
  <si>
    <t>MHMS6141</t>
  </si>
  <si>
    <t>SENTEX</t>
  </si>
  <si>
    <t>SAKS7057</t>
  </si>
  <si>
    <t>SHERRY</t>
  </si>
  <si>
    <t>AWVS5670</t>
  </si>
  <si>
    <t>SINSEAU</t>
  </si>
  <si>
    <t>AMFS6322</t>
  </si>
  <si>
    <t>SOK</t>
  </si>
  <si>
    <t>VJTS8474</t>
  </si>
  <si>
    <t>SONG</t>
  </si>
  <si>
    <t>Aline</t>
  </si>
  <si>
    <t>ACJS6045</t>
  </si>
  <si>
    <t>bureau 2</t>
  </si>
  <si>
    <t>MVOC5020</t>
  </si>
  <si>
    <t>SURENA</t>
  </si>
  <si>
    <t>Adrienne</t>
  </si>
  <si>
    <t>AQHS5457</t>
  </si>
  <si>
    <t>TAIEB</t>
  </si>
  <si>
    <t>MFVT5725</t>
  </si>
  <si>
    <t>TAMBURRINI</t>
  </si>
  <si>
    <t>Marie-Claire</t>
  </si>
  <si>
    <t>MIXT7726</t>
  </si>
  <si>
    <t>TAN</t>
  </si>
  <si>
    <t>MMKT8347</t>
  </si>
  <si>
    <t>NQMT7141</t>
  </si>
  <si>
    <t>TANG</t>
  </si>
  <si>
    <t>AFFT6360</t>
  </si>
  <si>
    <t>TARDIF</t>
  </si>
  <si>
    <t>Marie-Paule</t>
  </si>
  <si>
    <t>MHUT5334</t>
  </si>
  <si>
    <t>pièce 21</t>
  </si>
  <si>
    <t>GDMB5034</t>
  </si>
  <si>
    <t>THIAM</t>
  </si>
  <si>
    <t>AAHT6512</t>
  </si>
  <si>
    <t>THOQUENNE</t>
  </si>
  <si>
    <t>Lydia</t>
  </si>
  <si>
    <t>LDPT5500</t>
  </si>
  <si>
    <t>Judith</t>
  </si>
  <si>
    <t>JLRJ8777</t>
  </si>
  <si>
    <t>UNG</t>
  </si>
  <si>
    <t>MKGU7066</t>
  </si>
  <si>
    <t>JMSL5252</t>
  </si>
  <si>
    <t>pièce 214</t>
  </si>
  <si>
    <t>VASSEUR</t>
  </si>
  <si>
    <t>CDXV6242</t>
  </si>
  <si>
    <t>VIAND</t>
  </si>
  <si>
    <t>MNGV5337</t>
  </si>
  <si>
    <t>VIDON</t>
  </si>
  <si>
    <t>MPYV4343</t>
  </si>
  <si>
    <t>pièce 236</t>
  </si>
  <si>
    <t>ZANOTI</t>
  </si>
  <si>
    <t>MRSZ5065</t>
  </si>
  <si>
    <t>ZAOUI</t>
  </si>
  <si>
    <t>Liliane</t>
  </si>
  <si>
    <t>LMDZ5474</t>
  </si>
  <si>
    <t>pièce 201</t>
  </si>
  <si>
    <t>ZENOU</t>
  </si>
  <si>
    <t>RBRZ5605</t>
  </si>
  <si>
    <t>ZHOU</t>
  </si>
  <si>
    <t>PRTZ8775</t>
  </si>
  <si>
    <t>ZIHOUNE</t>
  </si>
  <si>
    <t>CBUZ6432</t>
  </si>
  <si>
    <t>JMSJ5333</t>
  </si>
  <si>
    <t>pièce 213</t>
  </si>
  <si>
    <t>MATRICULE</t>
  </si>
  <si>
    <t>Matricule</t>
  </si>
  <si>
    <t>AGE</t>
  </si>
  <si>
    <t>chaque question est indépendante de la précédente</t>
  </si>
  <si>
    <t>femme4-cadre supérieur</t>
  </si>
  <si>
    <t>date de naissance du plus jeune cadre sup :</t>
  </si>
  <si>
    <t>site http://doublevez.com</t>
  </si>
  <si>
    <t>page : les TCD</t>
  </si>
  <si>
    <t>nb sessions</t>
  </si>
  <si>
    <t>code formation</t>
  </si>
  <si>
    <t>code</t>
  </si>
  <si>
    <t>Word</t>
  </si>
  <si>
    <t>Excel</t>
  </si>
  <si>
    <t>PowerPoint</t>
  </si>
  <si>
    <t>Fw01</t>
  </si>
  <si>
    <t>Word avancé</t>
  </si>
  <si>
    <t>Excel avancé</t>
  </si>
  <si>
    <t>Excel macro</t>
  </si>
  <si>
    <t>Access niveau 1</t>
  </si>
  <si>
    <t>Access niveau 2</t>
  </si>
  <si>
    <t>Access niveau 3</t>
  </si>
  <si>
    <t>Fw02</t>
  </si>
  <si>
    <t>FE01</t>
  </si>
  <si>
    <t>FE02</t>
  </si>
  <si>
    <t>FE03</t>
  </si>
  <si>
    <t>FA01</t>
  </si>
  <si>
    <t>FA00</t>
  </si>
  <si>
    <t>FA02</t>
  </si>
  <si>
    <t>FA03</t>
  </si>
  <si>
    <t>FP01</t>
  </si>
  <si>
    <t>doublon matricule</t>
  </si>
  <si>
    <t>homonyme ?</t>
  </si>
  <si>
    <t>combien de femmes cadres (cadres+cadres sup) :</t>
  </si>
  <si>
    <t>combien de salariés dans l'entreprise :</t>
  </si>
  <si>
    <t>date début</t>
  </si>
  <si>
    <t>date fin</t>
  </si>
  <si>
    <r>
      <t>vert = juste</t>
    </r>
    <r>
      <rPr>
        <b/>
        <sz val="14"/>
        <rFont val="Arial"/>
        <family val="2"/>
      </rPr>
      <t xml:space="preserve">
</t>
    </r>
    <r>
      <rPr>
        <b/>
        <sz val="14"/>
        <color indexed="10"/>
        <rFont val="Arial"/>
        <family val="2"/>
      </rPr>
      <t>rouge=faux</t>
    </r>
  </si>
  <si>
    <t>AMLL5574</t>
  </si>
  <si>
    <t>prénom nom</t>
  </si>
  <si>
    <t>TRIOMPHANTE</t>
  </si>
  <si>
    <t xml:space="preserve">LKBC8730 </t>
  </si>
  <si>
    <t>JMST7047</t>
  </si>
  <si>
    <t>contrôle matricule</t>
  </si>
  <si>
    <t>nombre de candidats</t>
  </si>
  <si>
    <t>Access initiation</t>
  </si>
  <si>
    <t>total jours de formation prévus</t>
  </si>
  <si>
    <t>Liste des TCD à établir</t>
  </si>
  <si>
    <t>N°</t>
  </si>
  <si>
    <t>nom de l'onglet à créer</t>
  </si>
  <si>
    <t>Base de Données</t>
  </si>
  <si>
    <t>exercice filtres</t>
  </si>
  <si>
    <t>Suivi  Formations</t>
  </si>
  <si>
    <t>codes formation</t>
  </si>
  <si>
    <t>TCD à établir</t>
  </si>
  <si>
    <t>sommaire (cliquer)</t>
  </si>
  <si>
    <t>instructions
établir le tableau croisé dynamique qui permettra d'établir :</t>
  </si>
  <si>
    <t>le nombre de salariés par sites</t>
  </si>
  <si>
    <t>le nombre de salariés par site et par qualification</t>
  </si>
  <si>
    <t xml:space="preserve">combien de femmes cadres supérieurs : </t>
  </si>
  <si>
    <t xml:space="preserve">jjj j mmm aaaa" à "hh"h"mm </t>
  </si>
  <si>
    <t>Mater</t>
  </si>
  <si>
    <t>clic ici</t>
  </si>
  <si>
    <t>vidéo ----&gt;</t>
  </si>
  <si>
    <t>(le corrigé !)</t>
  </si>
  <si>
    <t>http://video.doublevez.com/excel/2010/exercice.TCD.1.wmv</t>
  </si>
  <si>
    <r>
      <t xml:space="preserve">à ouvrir avec Internet Explorer et </t>
    </r>
    <r>
      <rPr>
        <b/>
        <sz val="10"/>
        <rFont val="Verdana"/>
        <family val="2"/>
      </rPr>
      <t>Microsoft media player</t>
    </r>
  </si>
  <si>
    <t>http://video.doublevez.com/excel/2010/exercice.TCD.2.wmv</t>
  </si>
  <si>
    <t>http://video.doublevez.com/excel/2010/exercice.TCD.3.wmv</t>
  </si>
  <si>
    <t>si le lien ne s'ouvre pas, coller celui-ci dans Internet Explorer (pas Mozilla FireFox !)</t>
  </si>
  <si>
    <t>pas VLC !! pas Mozilla FireFox !</t>
  </si>
  <si>
    <r>
      <t xml:space="preserve">à ouvrir avec Internet Explorer et </t>
    </r>
    <r>
      <rPr>
        <b/>
        <sz val="10"/>
        <rFont val="Verdana"/>
        <family val="2"/>
      </rPr>
      <t>Microsoft media player
pas VLC !! pas Mozilla FireFox !</t>
    </r>
  </si>
  <si>
    <t>créer le TCD qui permettra de créer une pyramide des âges (nombre de salariés par sexe et par tranche de 5 années de 20 à 60 ans) (sans exclure de salariés)</t>
  </si>
  <si>
    <t>la moyenne des salaires par qualification et par sexe : montrer si on peut constater une différence de salaire entre hommes et femmes (utiliser le format nombre du chanmp pour supprimer les décimales et mettre un séparateur de millier).</t>
  </si>
  <si>
    <t>nombre de formations programmées</t>
  </si>
  <si>
    <t>Lucienne</t>
  </si>
  <si>
    <t>PLUS6011</t>
  </si>
  <si>
    <t>PAUL6237</t>
  </si>
  <si>
    <t>question subsidiaire :   comment les cellules peuvent-elles se colorer en vert ou en rouge lorsque la réponse est vraie ou fausse?</t>
  </si>
  <si>
    <t>BERD5123</t>
  </si>
  <si>
    <t>JMST7049</t>
  </si>
  <si>
    <t>date d'embauche</t>
  </si>
  <si>
    <t>age d'embauche</t>
  </si>
  <si>
    <t>nom du fichier :</t>
  </si>
  <si>
    <t>nom complet du fichier :</t>
  </si>
  <si>
    <t>référence complète du fichier + feuille:</t>
  </si>
  <si>
    <t>nom du dossier :</t>
  </si>
  <si>
    <t>nom de la feuille :</t>
  </si>
  <si>
    <t>lien vers l'original du fichier :</t>
  </si>
  <si>
    <t>Bienvenue sur le fichier Base de Données et tous ses exercices ! (et liens vidéos)</t>
  </si>
  <si>
    <t>quelle est la moyenne des salaires des salariés qui ne sont pas agents 
(vrai arrondi sans décimale)</t>
  </si>
  <si>
    <t>JOAS5615</t>
  </si>
  <si>
    <t>ancienneté (au 31/12)</t>
  </si>
  <si>
    <t>durée de la formation en jour(s)</t>
  </si>
  <si>
    <t>intitulé de la formation</t>
  </si>
  <si>
    <t>Abidjan</t>
  </si>
  <si>
    <t>Yamoussoukro</t>
  </si>
  <si>
    <t>Korhogo</t>
  </si>
  <si>
    <t>San Pédro</t>
  </si>
  <si>
    <t>Akissi</t>
  </si>
  <si>
    <t>FOFANA</t>
  </si>
  <si>
    <t>Kouassi</t>
  </si>
  <si>
    <t>Nombre de NOM</t>
  </si>
  <si>
    <t>Étiquettes de lignes</t>
  </si>
  <si>
    <t>Total général</t>
  </si>
  <si>
    <t>Étiquettes de colonnes</t>
  </si>
  <si>
    <t>&lt;20 ou (vide)</t>
  </si>
  <si>
    <t>20-24</t>
  </si>
  <si>
    <t>25-29</t>
  </si>
  <si>
    <t>30-34</t>
  </si>
  <si>
    <t>35-39</t>
  </si>
  <si>
    <t>40-44</t>
  </si>
  <si>
    <t>45-49</t>
  </si>
  <si>
    <t>50-54</t>
  </si>
  <si>
    <t>55-59</t>
  </si>
  <si>
    <t>60-65</t>
  </si>
  <si>
    <t>&gt;65</t>
  </si>
  <si>
    <t>&lt;20 ans</t>
  </si>
  <si>
    <t>Kouakou</t>
  </si>
  <si>
    <t>AKA</t>
  </si>
  <si>
    <t>Abdoulaye</t>
  </si>
  <si>
    <t>Adama</t>
  </si>
  <si>
    <t>Coulibaly</t>
  </si>
  <si>
    <t>Doumbia</t>
  </si>
  <si>
    <t>Koffi</t>
  </si>
  <si>
    <t>Lacina</t>
  </si>
  <si>
    <t>Lamine</t>
  </si>
  <si>
    <t>Lassina</t>
  </si>
  <si>
    <t>Mamadou</t>
  </si>
  <si>
    <t>Siaka</t>
  </si>
  <si>
    <t>ABDOULAYE</t>
  </si>
  <si>
    <t>ADAMA</t>
  </si>
  <si>
    <t>ADJÉ</t>
  </si>
  <si>
    <t>AFFRÉ</t>
  </si>
  <si>
    <t>AGBRÉ</t>
  </si>
  <si>
    <t>AKÉ</t>
  </si>
  <si>
    <t>AMADOU</t>
  </si>
  <si>
    <t>AMARA</t>
  </si>
  <si>
    <t>ANÉ</t>
  </si>
  <si>
    <t>APÉA</t>
  </si>
  <si>
    <t>ASSA</t>
  </si>
  <si>
    <t>ASSI</t>
  </si>
  <si>
    <t>ASSOUMOU</t>
  </si>
  <si>
    <t>AZOUMANA</t>
  </si>
  <si>
    <t>BAKARY</t>
  </si>
  <si>
    <t>BAKAYOKO</t>
  </si>
  <si>
    <t>BAMBA</t>
  </si>
  <si>
    <t>BANZIO</t>
  </si>
  <si>
    <t>BARADJI</t>
  </si>
  <si>
    <t>BÉNIÉ</t>
  </si>
  <si>
    <t>BESSIN</t>
  </si>
  <si>
    <t>BEUGRÉ</t>
  </si>
  <si>
    <t>BICTOGO</t>
  </si>
  <si>
    <t>BION</t>
  </si>
  <si>
    <t>BLEU</t>
  </si>
  <si>
    <t>BODO</t>
  </si>
  <si>
    <t>BOHUÉ</t>
  </si>
  <si>
    <t>BONI</t>
  </si>
  <si>
    <t>BOUÉKA</t>
  </si>
  <si>
    <t>BREGNON</t>
  </si>
  <si>
    <t>BROU</t>
  </si>
  <si>
    <t>CISSÉ</t>
  </si>
  <si>
    <t>COULIBALY</t>
  </si>
  <si>
    <t>COURA</t>
  </si>
  <si>
    <t>DA</t>
  </si>
  <si>
    <t>DAH</t>
  </si>
  <si>
    <t>DALLY</t>
  </si>
  <si>
    <t>DAN</t>
  </si>
  <si>
    <t>DANHO</t>
  </si>
  <si>
    <t>DEBY</t>
  </si>
  <si>
    <t>DEHÉ</t>
  </si>
  <si>
    <t>DESCLERCS</t>
  </si>
  <si>
    <t>DESSI</t>
  </si>
  <si>
    <t>DIABATÉ</t>
  </si>
  <si>
    <t>DIAKITÉ</t>
  </si>
  <si>
    <t>DIAWARA</t>
  </si>
  <si>
    <t>DIBAHI</t>
  </si>
  <si>
    <t>DIBY</t>
  </si>
  <si>
    <t>DIOMANDÉ</t>
  </si>
  <si>
    <t>DJAYA</t>
  </si>
  <si>
    <t>DJÉDJÉ</t>
  </si>
  <si>
    <t>DJOHORÉ</t>
  </si>
  <si>
    <t>DOSSO</t>
  </si>
  <si>
    <t>DOUGROU</t>
  </si>
  <si>
    <t>DOUMBIA</t>
  </si>
  <si>
    <t>EHOUMAN</t>
  </si>
  <si>
    <t>FADIKA</t>
  </si>
  <si>
    <t>FAMIÉ</t>
  </si>
  <si>
    <t>FEH</t>
  </si>
  <si>
    <t>FLANIZARA</t>
  </si>
  <si>
    <t>FRÉGBO</t>
  </si>
  <si>
    <t>GAULLY</t>
  </si>
  <si>
    <t>GBOCHO</t>
  </si>
  <si>
    <t>GNANGADJOMON</t>
  </si>
  <si>
    <t>GNANGBO</t>
  </si>
  <si>
    <t>GNAPI</t>
  </si>
  <si>
    <t>GNÉZÉRÉ</t>
  </si>
  <si>
    <t>GOURÈNE</t>
  </si>
  <si>
    <t>GOZÉ</t>
  </si>
  <si>
    <t>GUEYE</t>
  </si>
  <si>
    <t>HEILMS</t>
  </si>
  <si>
    <t>IMBASSOU</t>
  </si>
  <si>
    <t>INNOCENT</t>
  </si>
  <si>
    <t>ISSIAKA</t>
  </si>
  <si>
    <t>JOHNWAN</t>
  </si>
  <si>
    <t>KAHIBA</t>
  </si>
  <si>
    <t>KAMAGATÉ</t>
  </si>
  <si>
    <t>KAMARA</t>
  </si>
  <si>
    <t>KAMBIRÉ</t>
  </si>
  <si>
    <t>KANGOUTÉ</t>
  </si>
  <si>
    <t>KARAMOKO</t>
  </si>
  <si>
    <t>KAYO</t>
  </si>
  <si>
    <t>KÉDI</t>
  </si>
  <si>
    <t>KLOAWA</t>
  </si>
  <si>
    <t>KOFFI</t>
  </si>
  <si>
    <t>KONAN</t>
  </si>
  <si>
    <t>KONATÉ</t>
  </si>
  <si>
    <t>KONÉ</t>
  </si>
  <si>
    <t>KOUADIO</t>
  </si>
  <si>
    <t>KOUAKOU</t>
  </si>
  <si>
    <t>KOUAMÉ</t>
  </si>
  <si>
    <t>KOUASSI</t>
  </si>
  <si>
    <t>KRAMO</t>
  </si>
  <si>
    <t>LACINA</t>
  </si>
  <si>
    <t>LAMINE</t>
  </si>
  <si>
    <t>LANCINÉ</t>
  </si>
  <si>
    <t>LASSINA</t>
  </si>
  <si>
    <t>LAZANI</t>
  </si>
  <si>
    <t>LOGBO</t>
  </si>
  <si>
    <t>MAGONÉ</t>
  </si>
  <si>
    <t>MAMADOU</t>
  </si>
  <si>
    <t>MANOU</t>
  </si>
  <si>
    <t>M’BOLO</t>
  </si>
  <si>
    <t>MÉAMBLY</t>
  </si>
  <si>
    <t>MÉITÉ</t>
  </si>
  <si>
    <t>MINZAN</t>
  </si>
  <si>
    <t>MOHAMED</t>
  </si>
  <si>
    <t>MOUTAYE</t>
  </si>
  <si>
    <t>NASSALATOU</t>
  </si>
  <si>
    <t>NETRO</t>
  </si>
  <si>
    <t>N’GOUAN</t>
  </si>
  <si>
    <t>N’GUESSAN</t>
  </si>
  <si>
    <t>N’GUETTA</t>
  </si>
  <si>
    <t>OKOU</t>
  </si>
  <si>
    <t>OUASSENAN</t>
  </si>
  <si>
    <t>OUATTARA</t>
  </si>
  <si>
    <t>OUÉGNIN</t>
  </si>
  <si>
    <t>OULAÏ</t>
  </si>
  <si>
    <t>OULATTA</t>
  </si>
  <si>
    <t>OULLA</t>
  </si>
  <si>
    <t>OUONSSIO</t>
  </si>
  <si>
    <t>OURA</t>
  </si>
  <si>
    <t>OZOUKOU</t>
  </si>
  <si>
    <t>PEGAWAGNABA</t>
  </si>
  <si>
    <t>SAH</t>
  </si>
  <si>
    <t>SALÉ</t>
  </si>
  <si>
    <t>SALIMOU</t>
  </si>
  <si>
    <t>SANGARÉ</t>
  </si>
  <si>
    <t>SANLÉ</t>
  </si>
  <si>
    <t>SANOGO</t>
  </si>
  <si>
    <t>SARAKA</t>
  </si>
  <si>
    <t>SARR</t>
  </si>
  <si>
    <t>SARRÉ</t>
  </si>
  <si>
    <t>SÉRIBA</t>
  </si>
  <si>
    <t>SÉRY</t>
  </si>
  <si>
    <t>SESS</t>
  </si>
  <si>
    <t>SIAKA</t>
  </si>
  <si>
    <t>SIDIBÉ</t>
  </si>
  <si>
    <t>SIÉ</t>
  </si>
  <si>
    <t>SIKI</t>
  </si>
  <si>
    <t>SILUÉ</t>
  </si>
  <si>
    <t>SOILIO</t>
  </si>
  <si>
    <t>SORO</t>
  </si>
  <si>
    <t>SOUMAHORO</t>
  </si>
  <si>
    <t>STANISLAS</t>
  </si>
  <si>
    <t>SYLLA</t>
  </si>
  <si>
    <t>TANAU</t>
  </si>
  <si>
    <t>TANOH</t>
  </si>
  <si>
    <t>TEHOUA</t>
  </si>
  <si>
    <t>TEHFOUR</t>
  </si>
  <si>
    <t>TIÉHA</t>
  </si>
  <si>
    <t>TIGUÉTÉ</t>
  </si>
  <si>
    <t>TOALO</t>
  </si>
  <si>
    <t>TOURÉ</t>
  </si>
  <si>
    <t>TRA</t>
  </si>
  <si>
    <t>TRAORÉ</t>
  </si>
  <si>
    <t>TRAZÉRÉ</t>
  </si>
  <si>
    <t>VEDÉA</t>
  </si>
  <si>
    <t>YACÉ</t>
  </si>
  <si>
    <t>YAO</t>
  </si>
  <si>
    <t>YAPO</t>
  </si>
  <si>
    <t>YAYORO</t>
  </si>
  <si>
    <t>YEBOUA</t>
  </si>
  <si>
    <t>YÉO</t>
  </si>
  <si>
    <t>YOBOU</t>
  </si>
  <si>
    <t>YOBOUA</t>
  </si>
  <si>
    <t>ZADI</t>
  </si>
  <si>
    <t>ZAN-BI</t>
  </si>
  <si>
    <t>ZIMBRIL</t>
  </si>
  <si>
    <t>ZOH</t>
  </si>
  <si>
    <t>Sogona</t>
  </si>
  <si>
    <t>Ahou</t>
  </si>
  <si>
    <t>Amenan</t>
  </si>
  <si>
    <t>Kuha</t>
  </si>
  <si>
    <t>Emilienne</t>
  </si>
  <si>
    <t>Florance</t>
  </si>
  <si>
    <t>Marguérite</t>
  </si>
  <si>
    <t>Mabana</t>
  </si>
  <si>
    <t>Blikan</t>
  </si>
  <si>
    <t>Josephine</t>
  </si>
  <si>
    <t>Célestine</t>
  </si>
  <si>
    <t>Edmond</t>
  </si>
  <si>
    <t>Méa</t>
  </si>
  <si>
    <t xml:space="preserve">Diarrassouba </t>
  </si>
  <si>
    <t>Aminata</t>
  </si>
  <si>
    <t>Adjo</t>
  </si>
  <si>
    <t>Aya</t>
  </si>
  <si>
    <t>Nabo</t>
  </si>
  <si>
    <t>Octave</t>
  </si>
  <si>
    <t>Atta</t>
  </si>
  <si>
    <t>Brahima</t>
  </si>
  <si>
    <t>Fozié</t>
  </si>
  <si>
    <t>Kouabenan</t>
  </si>
  <si>
    <t>Kouamenan</t>
  </si>
  <si>
    <t>Chérif Réné</t>
  </si>
  <si>
    <t>Mariam</t>
  </si>
  <si>
    <t>Laurette</t>
  </si>
  <si>
    <t>Adjaratou</t>
  </si>
  <si>
    <t>Maîmouna</t>
  </si>
  <si>
    <t>Amah</t>
  </si>
  <si>
    <t>Jean-Cresort</t>
  </si>
  <si>
    <t>Evariste</t>
  </si>
  <si>
    <t>Boniface</t>
  </si>
  <si>
    <t>Yasmina</t>
  </si>
  <si>
    <t>Zagni</t>
  </si>
  <si>
    <t>Diaby</t>
  </si>
  <si>
    <t>Slaha</t>
  </si>
  <si>
    <t>Clarisse</t>
  </si>
  <si>
    <t>Olibé</t>
  </si>
  <si>
    <t>Dodo</t>
  </si>
  <si>
    <t>Manga</t>
  </si>
  <si>
    <t>DACOURY</t>
  </si>
  <si>
    <t>Sawouré</t>
  </si>
  <si>
    <t>Lancina</t>
  </si>
  <si>
    <t>Boko</t>
  </si>
  <si>
    <t>Tano</t>
  </si>
  <si>
    <t>Sahoua</t>
  </si>
  <si>
    <t>Chonou</t>
  </si>
  <si>
    <t>Sépié</t>
  </si>
  <si>
    <t>DJÈBI</t>
  </si>
  <si>
    <t>BAUDOUADIO</t>
  </si>
  <si>
    <t>Mariatou</t>
  </si>
  <si>
    <t>Axel</t>
  </si>
  <si>
    <t>Sayouba</t>
  </si>
  <si>
    <t>Badra</t>
  </si>
  <si>
    <t>Serge</t>
  </si>
  <si>
    <t>Eric</t>
  </si>
  <si>
    <t>Simon</t>
  </si>
  <si>
    <t>Wilfried</t>
  </si>
  <si>
    <t>Franck</t>
  </si>
  <si>
    <t>Diallo</t>
  </si>
  <si>
    <t>Kolo</t>
  </si>
  <si>
    <t>Ousmane</t>
  </si>
  <si>
    <t>Victorien</t>
  </si>
  <si>
    <t>Serey</t>
  </si>
  <si>
    <t>Ismaël</t>
  </si>
  <si>
    <t>Cheick</t>
  </si>
  <si>
    <t>Gervinho</t>
  </si>
  <si>
    <t>Max-Alain</t>
  </si>
  <si>
    <t>Tiémoko</t>
  </si>
  <si>
    <t>Cheik</t>
  </si>
  <si>
    <t>Yaya</t>
  </si>
  <si>
    <t>Seydou</t>
  </si>
  <si>
    <t>Salomon</t>
  </si>
  <si>
    <t>Jonathan</t>
  </si>
  <si>
    <t>Giovanni</t>
  </si>
  <si>
    <t>Gadji</t>
  </si>
  <si>
    <t>Thomas</t>
  </si>
  <si>
    <t>nombre de A ou de U</t>
  </si>
  <si>
    <t>coeff Euros -&gt; cfa =</t>
  </si>
  <si>
    <t>NOM côte d'ivoire</t>
  </si>
  <si>
    <t>PRENOM côte d'ivoire</t>
  </si>
  <si>
    <t>ABENHAÏM</t>
  </si>
  <si>
    <t>ABSCHEN</t>
  </si>
  <si>
    <t>ADAMO</t>
  </si>
  <si>
    <t>Stéphane</t>
  </si>
  <si>
    <t>AGAPOF</t>
  </si>
  <si>
    <t>ALEMBERT</t>
  </si>
  <si>
    <t>Olivier</t>
  </si>
  <si>
    <t>AMELLAL</t>
  </si>
  <si>
    <t>Henri</t>
  </si>
  <si>
    <t>Marc</t>
  </si>
  <si>
    <t>ANGONIN</t>
  </si>
  <si>
    <t>Jean-Pierre</t>
  </si>
  <si>
    <t>AZOURA</t>
  </si>
  <si>
    <t>Marie-France</t>
  </si>
  <si>
    <t>AZRIA</t>
  </si>
  <si>
    <t>Maryse</t>
  </si>
  <si>
    <t>BACH</t>
  </si>
  <si>
    <t>BAH</t>
  </si>
  <si>
    <t>Paule</t>
  </si>
  <si>
    <t>BARNAUD</t>
  </si>
  <si>
    <t>Janine</t>
  </si>
  <si>
    <t>BARRACHINA</t>
  </si>
  <si>
    <t>BARRANDON</t>
  </si>
  <si>
    <t>Stéphanie</t>
  </si>
  <si>
    <t>BASS</t>
  </si>
  <si>
    <t>Thierry</t>
  </si>
  <si>
    <t>BAUDET</t>
  </si>
  <si>
    <t>BEAUDEAU</t>
  </si>
  <si>
    <t>Gérard</t>
  </si>
  <si>
    <t>BEAUMIER</t>
  </si>
  <si>
    <t>BEDO</t>
  </si>
  <si>
    <t>BEETHOVEN</t>
  </si>
  <si>
    <t>BENHAMOU</t>
  </si>
  <si>
    <t>Pauline</t>
  </si>
  <si>
    <t>BENSIMHON</t>
  </si>
  <si>
    <t>BENSIMON</t>
  </si>
  <si>
    <t>BÉRAUD</t>
  </si>
  <si>
    <t>BERTOLO</t>
  </si>
  <si>
    <t>Claudie</t>
  </si>
  <si>
    <t>BERTRAND</t>
  </si>
  <si>
    <t>BIDAULT</t>
  </si>
  <si>
    <t>Marie-Reine</t>
  </si>
  <si>
    <t>BINET</t>
  </si>
  <si>
    <t>Emmanuel</t>
  </si>
  <si>
    <t>BLANC</t>
  </si>
  <si>
    <t>Giséle</t>
  </si>
  <si>
    <t>BLANCHOT</t>
  </si>
  <si>
    <t>Guy</t>
  </si>
  <si>
    <t>BOLLO</t>
  </si>
  <si>
    <t>René</t>
  </si>
  <si>
    <t>BONNAY</t>
  </si>
  <si>
    <t>BOUCHET</t>
  </si>
  <si>
    <t>Audrey</t>
  </si>
  <si>
    <t>Micheline</t>
  </si>
  <si>
    <t>BOUDART</t>
  </si>
  <si>
    <t>BOULLICAUD</t>
  </si>
  <si>
    <t>BOUN</t>
  </si>
  <si>
    <t>BOUSLAH</t>
  </si>
  <si>
    <t>Fabien</t>
  </si>
  <si>
    <t>BOUZCKAR</t>
  </si>
  <si>
    <t>BOVERO</t>
  </si>
  <si>
    <t>Gilbert</t>
  </si>
  <si>
    <t>BRELEUR</t>
  </si>
  <si>
    <t>Christophe</t>
  </si>
  <si>
    <t>BRON</t>
  </si>
  <si>
    <t>BRUNET</t>
  </si>
  <si>
    <t>BSIRI</t>
  </si>
  <si>
    <t>Marie-Rose</t>
  </si>
  <si>
    <t>CAILLOT</t>
  </si>
  <si>
    <t>CALVET</t>
  </si>
  <si>
    <t>Chrystel</t>
  </si>
  <si>
    <t>CAMELOT</t>
  </si>
  <si>
    <t>Cédric</t>
  </si>
  <si>
    <t>CARRERA</t>
  </si>
  <si>
    <t>Victor</t>
  </si>
  <si>
    <t>CERCOTTE</t>
  </si>
  <si>
    <t>Marie-Isabelle</t>
  </si>
  <si>
    <t>CHAMBLAS</t>
  </si>
  <si>
    <t>CHARDON</t>
  </si>
  <si>
    <t>CHAUBEAU</t>
  </si>
  <si>
    <t>Louis</t>
  </si>
  <si>
    <t>CHAVES</t>
  </si>
  <si>
    <t>CHEHMAT</t>
  </si>
  <si>
    <t>Jocelyne</t>
  </si>
  <si>
    <t>CHI</t>
  </si>
  <si>
    <t>CHICHE</t>
  </si>
  <si>
    <t>Vincent</t>
  </si>
  <si>
    <t>CLAVERIE</t>
  </si>
  <si>
    <t>COBHEN</t>
  </si>
  <si>
    <t>Gaylor</t>
  </si>
  <si>
    <t>COHEN</t>
  </si>
  <si>
    <t>Christian</t>
  </si>
  <si>
    <t>COMTE</t>
  </si>
  <si>
    <t>Martin</t>
  </si>
  <si>
    <t>CORBET</t>
  </si>
  <si>
    <t>COUDERC</t>
  </si>
  <si>
    <t>COUGET</t>
  </si>
  <si>
    <t>CRIÉ</t>
  </si>
  <si>
    <t>CROMBEZ</t>
  </si>
  <si>
    <t>Nadia</t>
  </si>
  <si>
    <t>CUCIT</t>
  </si>
  <si>
    <t>CYMBALIST</t>
  </si>
  <si>
    <t>DAMBSKI</t>
  </si>
  <si>
    <t>DANIEL</t>
  </si>
  <si>
    <t>DEDIEU</t>
  </si>
  <si>
    <t>DEFRANCE</t>
  </si>
  <si>
    <t>DEIXONNE</t>
  </si>
  <si>
    <t>DELAMARRE</t>
  </si>
  <si>
    <t>Jean-Luc</t>
  </si>
  <si>
    <t>DENIS</t>
  </si>
  <si>
    <t>DESHAYES</t>
  </si>
  <si>
    <t>DESROSES</t>
  </si>
  <si>
    <t>DESTAIN</t>
  </si>
  <si>
    <t>D'HÉROUVILLE</t>
  </si>
  <si>
    <t>DI</t>
  </si>
  <si>
    <t>DONG</t>
  </si>
  <si>
    <t>DORLEANS</t>
  </si>
  <si>
    <t>François-Xavier</t>
  </si>
  <si>
    <t>Jérémie</t>
  </si>
  <si>
    <t>DOUCOURE</t>
  </si>
  <si>
    <t>Sébastien</t>
  </si>
  <si>
    <t>DUPRÉ</t>
  </si>
  <si>
    <t>DUROC</t>
  </si>
  <si>
    <t>EGREVE</t>
  </si>
  <si>
    <t>Jean-René</t>
  </si>
  <si>
    <t>EL KAABI</t>
  </si>
  <si>
    <t>FALZON</t>
  </si>
  <si>
    <t>FARIDI</t>
  </si>
  <si>
    <t>FAUCHEUX</t>
  </si>
  <si>
    <t>FAUQUIER</t>
  </si>
  <si>
    <t>FAVRE</t>
  </si>
  <si>
    <t>FEBVRE</t>
  </si>
  <si>
    <t>Denis</t>
  </si>
  <si>
    <t>FEDON</t>
  </si>
  <si>
    <t>FERNANDEZ</t>
  </si>
  <si>
    <t>FERRAND</t>
  </si>
  <si>
    <t>FILLEAU</t>
  </si>
  <si>
    <t>FITOUSSI</t>
  </si>
  <si>
    <t>Samuel</t>
  </si>
  <si>
    <t>FOURNOL</t>
  </si>
  <si>
    <t>FRANÇOIS</t>
  </si>
  <si>
    <t>FRETTE</t>
  </si>
  <si>
    <t>FREYSSINET</t>
  </si>
  <si>
    <t>Jean-José</t>
  </si>
  <si>
    <t>Ludovic</t>
  </si>
  <si>
    <t>Maud</t>
  </si>
  <si>
    <t>FRISA</t>
  </si>
  <si>
    <t>GEIL</t>
  </si>
  <si>
    <t>GENTIL</t>
  </si>
  <si>
    <t>GEORGET</t>
  </si>
  <si>
    <t>GHAFFAR</t>
  </si>
  <si>
    <t>GHIBAUDO</t>
  </si>
  <si>
    <t>GILLINGHAM</t>
  </si>
  <si>
    <t>GIRARD</t>
  </si>
  <si>
    <t>André</t>
  </si>
  <si>
    <t>GIRAUDO</t>
  </si>
  <si>
    <t>GIRON</t>
  </si>
  <si>
    <t>GLYNATSIS</t>
  </si>
  <si>
    <t>GONDOUIN</t>
  </si>
  <si>
    <t>Bernard</t>
  </si>
  <si>
    <t>GORZINSKY</t>
  </si>
  <si>
    <t>GOUILLON</t>
  </si>
  <si>
    <t>GOYER</t>
  </si>
  <si>
    <t>GRAIN</t>
  </si>
  <si>
    <t>GUELT</t>
  </si>
  <si>
    <t>GUILLE</t>
  </si>
  <si>
    <t>GUITTON</t>
  </si>
  <si>
    <t>GUTFREUND</t>
  </si>
  <si>
    <t>GUYOT</t>
  </si>
  <si>
    <t>Pierre</t>
  </si>
  <si>
    <t>HABRANT</t>
  </si>
  <si>
    <t>HARAULT</t>
  </si>
  <si>
    <t>HERBÉ</t>
  </si>
  <si>
    <t>HERCLICH</t>
  </si>
  <si>
    <t>HERMANT</t>
  </si>
  <si>
    <t>HERSELIN</t>
  </si>
  <si>
    <t>HEURAUX</t>
  </si>
  <si>
    <t>HUSETOWSKI</t>
  </si>
  <si>
    <t>ILARDO</t>
  </si>
  <si>
    <t>IMMEUBLE</t>
  </si>
  <si>
    <t>JOLIBOIS</t>
  </si>
  <si>
    <t>JOLY</t>
  </si>
  <si>
    <t>Gautier</t>
  </si>
  <si>
    <t>JULIENSE</t>
  </si>
  <si>
    <t>Matthieu</t>
  </si>
  <si>
    <t>KAC</t>
  </si>
  <si>
    <t>KARSENTY</t>
  </si>
  <si>
    <t>KILBURG</t>
  </si>
  <si>
    <t>KONGOLO</t>
  </si>
  <si>
    <t>David</t>
  </si>
  <si>
    <t>KRIEF</t>
  </si>
  <si>
    <t>KTORZA</t>
  </si>
  <si>
    <t>LACHAUSSÉE</t>
  </si>
  <si>
    <t>LACIRE</t>
  </si>
  <si>
    <t>LADD</t>
  </si>
  <si>
    <t>LAFORET</t>
  </si>
  <si>
    <t>Hubert</t>
  </si>
  <si>
    <t>LAM</t>
  </si>
  <si>
    <t>LAMBERT</t>
  </si>
  <si>
    <t>LANDON</t>
  </si>
  <si>
    <t>LANLO</t>
  </si>
  <si>
    <t>LAUB</t>
  </si>
  <si>
    <t>LE BARBANCHON</t>
  </si>
  <si>
    <t>LE HYARIC</t>
  </si>
  <si>
    <t>LE LOCH</t>
  </si>
  <si>
    <t>LE PREVOST</t>
  </si>
  <si>
    <t>LEBAS</t>
  </si>
  <si>
    <t>LEBRETON</t>
  </si>
  <si>
    <t>LEDOUX</t>
  </si>
  <si>
    <t>LEE</t>
  </si>
  <si>
    <t>LEFORT</t>
  </si>
  <si>
    <t>LEGRAND</t>
  </si>
  <si>
    <t>LEKA</t>
  </si>
  <si>
    <t>LEMAIRE</t>
  </si>
  <si>
    <t>LEMARI</t>
  </si>
  <si>
    <t>LEMARIÉ</t>
  </si>
  <si>
    <t>LEURRE</t>
  </si>
  <si>
    <t>Denise</t>
  </si>
  <si>
    <t>LHERMITTE</t>
  </si>
  <si>
    <t>LOUAPRE</t>
  </si>
  <si>
    <t>LY</t>
  </si>
  <si>
    <t>Adrien</t>
  </si>
  <si>
    <t>MARECHAL</t>
  </si>
  <si>
    <t>MARINIER</t>
  </si>
  <si>
    <t>Marcel</t>
  </si>
  <si>
    <t>MAROTE</t>
  </si>
  <si>
    <t>MARQUEZ</t>
  </si>
  <si>
    <t>MARSHER</t>
  </si>
  <si>
    <t>Franz</t>
  </si>
  <si>
    <t>MARTAUD</t>
  </si>
  <si>
    <t>MARTEL</t>
  </si>
  <si>
    <t>MARTI</t>
  </si>
  <si>
    <t>MARTIN</t>
  </si>
  <si>
    <t>MECHARD</t>
  </si>
  <si>
    <t>MERCIER</t>
  </si>
  <si>
    <t>MERLAUD</t>
  </si>
  <si>
    <t>MESROBIAN</t>
  </si>
  <si>
    <t>Joël</t>
  </si>
  <si>
    <t>MIANET</t>
  </si>
  <si>
    <t>Georges</t>
  </si>
  <si>
    <t>MICELI</t>
  </si>
  <si>
    <t>MILLET</t>
  </si>
  <si>
    <t>Pasquale</t>
  </si>
  <si>
    <t>MOINARD</t>
  </si>
  <si>
    <t>Loïc</t>
  </si>
  <si>
    <t>MOITA</t>
  </si>
  <si>
    <t>MONTFORT</t>
  </si>
  <si>
    <t>Huong</t>
  </si>
  <si>
    <t>NAIMI</t>
  </si>
  <si>
    <t>NICOLLE</t>
  </si>
  <si>
    <t>OBEL</t>
  </si>
  <si>
    <t>OCLOO</t>
  </si>
  <si>
    <t>OTTOLAVA</t>
  </si>
  <si>
    <t>PARINET</t>
  </si>
  <si>
    <t>PARTOUCHE</t>
  </si>
  <si>
    <t>PAVARD</t>
  </si>
  <si>
    <t>PEDRO</t>
  </si>
  <si>
    <t>PENALVA</t>
  </si>
  <si>
    <t>PERFETTO</t>
  </si>
  <si>
    <t>PERRUCHON</t>
  </si>
  <si>
    <t>Fabrice</t>
  </si>
  <si>
    <t>PIDERIT</t>
  </si>
  <si>
    <t>POISSON</t>
  </si>
  <si>
    <t>PONTALIER</t>
  </si>
  <si>
    <t>POTRIQUET</t>
  </si>
  <si>
    <t>POUYADOU</t>
  </si>
  <si>
    <t>PUAULT</t>
  </si>
  <si>
    <t>QUINTIN</t>
  </si>
  <si>
    <t>RAGEUL</t>
  </si>
  <si>
    <t>RAMBEAUD</t>
  </si>
  <si>
    <t>RAMOND</t>
  </si>
  <si>
    <t>REBY-FAYARD</t>
  </si>
  <si>
    <t>Luc</t>
  </si>
  <si>
    <t>REMUND</t>
  </si>
  <si>
    <t>RENIER</t>
  </si>
  <si>
    <t>REVERDITO</t>
  </si>
  <si>
    <t>RIDEAU</t>
  </si>
  <si>
    <t>Bastien</t>
  </si>
  <si>
    <t>RIEGERT</t>
  </si>
  <si>
    <t>ROBERT</t>
  </si>
  <si>
    <t>RODIER</t>
  </si>
  <si>
    <t>ROGUET</t>
  </si>
  <si>
    <t>ROLLAIS-BRUNE</t>
  </si>
  <si>
    <t>ROLLAND</t>
  </si>
  <si>
    <t>ROSAR</t>
  </si>
  <si>
    <t>ROSSO</t>
  </si>
  <si>
    <t>ROTENBERG</t>
  </si>
  <si>
    <t>ROULET</t>
  </si>
  <si>
    <t>ROUX</t>
  </si>
  <si>
    <t>SAADA</t>
  </si>
  <si>
    <t>SAILLANT</t>
  </si>
  <si>
    <t>SARFATI</t>
  </si>
  <si>
    <t>SAYAVONG</t>
  </si>
  <si>
    <t>SCHUSTER</t>
  </si>
  <si>
    <t>SCOTTI</t>
  </si>
  <si>
    <t>STABAT</t>
  </si>
  <si>
    <t>Marine</t>
  </si>
  <si>
    <t>CHRISTOPHE</t>
  </si>
  <si>
    <t>EMILE-VICTOR</t>
  </si>
  <si>
    <t>Aymeric</t>
  </si>
  <si>
    <t>PUCCINI</t>
  </si>
  <si>
    <t>Ernesto</t>
  </si>
  <si>
    <t>source -&gt;</t>
  </si>
  <si>
    <t>http://www.abidjansolution.biz/salaires-ivoiriens-toute-la-liste-officielle</t>
  </si>
  <si>
    <t>salaire prof (04/05/2017)</t>
  </si>
  <si>
    <t> </t>
  </si>
  <si>
    <t> A1</t>
  </si>
  <si>
    <t> A2</t>
  </si>
  <si>
    <t>mensuel</t>
  </si>
  <si>
    <t>annuel</t>
  </si>
  <si>
    <t> A3</t>
  </si>
  <si>
    <t> A4</t>
  </si>
  <si>
    <t> B1</t>
  </si>
  <si>
    <t> B2</t>
  </si>
  <si>
    <r>
      <t> </t>
    </r>
    <r>
      <rPr>
        <b/>
        <sz val="11"/>
        <color rgb="FF38761D"/>
        <rFont val="Calibri"/>
        <family val="2"/>
        <scheme val="minor"/>
      </rPr>
      <t>BAC</t>
    </r>
  </si>
  <si>
    <t> B3</t>
  </si>
  <si>
    <t> C1</t>
  </si>
  <si>
    <t> C2</t>
  </si>
  <si>
    <r>
      <t> </t>
    </r>
    <r>
      <rPr>
        <b/>
        <sz val="11"/>
        <color rgb="FF38761D"/>
        <rFont val="Calibri"/>
        <family val="2"/>
        <scheme val="minor"/>
      </rPr>
      <t>BEPC ou CAP</t>
    </r>
  </si>
  <si>
    <t> C3</t>
  </si>
  <si>
    <r>
      <t> </t>
    </r>
    <r>
      <rPr>
        <b/>
        <sz val="11"/>
        <color rgb="FF38761D"/>
        <rFont val="Calibri"/>
        <family val="2"/>
        <scheme val="minor"/>
      </rPr>
      <t>CEPE</t>
    </r>
  </si>
  <si>
    <t> D1</t>
  </si>
  <si>
    <t>fcfa-&gt;euro</t>
  </si>
  <si>
    <t>Paris</t>
  </si>
  <si>
    <t>Nice</t>
  </si>
  <si>
    <t>Strasbourg</t>
  </si>
  <si>
    <t>Lille</t>
  </si>
  <si>
    <t>SITE CI</t>
  </si>
  <si>
    <t>année N</t>
  </si>
  <si>
    <t>année N-1</t>
  </si>
  <si>
    <t>image de la feuille Base de Données année N</t>
  </si>
  <si>
    <t>[fichier sans macro]</t>
  </si>
  <si>
    <t>[mode France ou mode Côte d'Ivoire]</t>
  </si>
  <si>
    <t>Base de Données N-1</t>
  </si>
  <si>
    <r>
      <t xml:space="preserve">combien de salariés de catégorie cadre dans l'entreprise  : 
</t>
    </r>
    <r>
      <rPr>
        <sz val="8"/>
        <rFont val="Verdana"/>
        <family val="2"/>
      </rPr>
      <t xml:space="preserve">(sans les cadres sup.)    </t>
    </r>
  </si>
  <si>
    <r>
      <t> </t>
    </r>
    <r>
      <rPr>
        <b/>
        <sz val="11"/>
        <color theme="5" tint="-0.249977111117893"/>
        <rFont val="Calibri"/>
        <family val="2"/>
        <scheme val="minor"/>
      </rPr>
      <t>DIPLÔMES</t>
    </r>
  </si>
  <si>
    <r>
      <t> </t>
    </r>
    <r>
      <rPr>
        <b/>
        <sz val="11"/>
        <color theme="5" tint="-0.249977111117893"/>
        <rFont val="Calibri"/>
        <family val="2"/>
        <scheme val="minor"/>
      </rPr>
      <t>Grade équivalent</t>
    </r>
  </si>
  <si>
    <r>
      <t xml:space="preserve"> Salaire </t>
    </r>
    <r>
      <rPr>
        <b/>
        <sz val="11"/>
        <rFont val="Calibri"/>
        <family val="2"/>
        <scheme val="minor"/>
      </rPr>
      <t>Annuel</t>
    </r>
    <r>
      <rPr>
        <b/>
        <sz val="11"/>
        <color theme="5" tint="-0.249977111117893"/>
        <rFont val="Calibri"/>
        <family val="2"/>
        <scheme val="minor"/>
      </rPr>
      <t xml:space="preserve"> Finition</t>
    </r>
  </si>
  <si>
    <r>
      <t> </t>
    </r>
    <r>
      <rPr>
        <b/>
        <sz val="11"/>
        <color theme="5" tint="-0.249977111117893"/>
        <rFont val="Calibri"/>
        <family val="2"/>
        <scheme val="minor"/>
      </rPr>
      <t xml:space="preserve">Salaire </t>
    </r>
    <r>
      <rPr>
        <b/>
        <sz val="11"/>
        <rFont val="Calibri"/>
        <family val="2"/>
        <scheme val="minor"/>
      </rPr>
      <t>annuel</t>
    </r>
    <r>
      <rPr>
        <b/>
        <sz val="11"/>
        <color theme="5" tint="-0.249977111117893"/>
        <rFont val="Calibri"/>
        <family val="2"/>
        <scheme val="minor"/>
      </rPr>
      <t xml:space="preserve"> Début</t>
    </r>
  </si>
  <si>
    <r>
      <t xml:space="preserve"> Salaire </t>
    </r>
    <r>
      <rPr>
        <b/>
        <sz val="11"/>
        <rFont val="Calibri"/>
        <family val="2"/>
        <scheme val="minor"/>
      </rPr>
      <t>Mensuel</t>
    </r>
    <r>
      <rPr>
        <b/>
        <sz val="11"/>
        <color theme="5" tint="-0.249977111117893"/>
        <rFont val="Calibri"/>
        <family val="2"/>
        <scheme val="minor"/>
      </rPr>
      <t xml:space="preserve"> Finition</t>
    </r>
  </si>
  <si>
    <r>
      <t> </t>
    </r>
    <r>
      <rPr>
        <b/>
        <sz val="11"/>
        <color theme="5" tint="-0.249977111117893"/>
        <rFont val="Calibri"/>
        <family val="2"/>
        <scheme val="minor"/>
      </rPr>
      <t xml:space="preserve">Salaire </t>
    </r>
    <r>
      <rPr>
        <b/>
        <sz val="11"/>
        <rFont val="Calibri"/>
        <family val="2"/>
        <scheme val="minor"/>
      </rPr>
      <t>Mensuel</t>
    </r>
    <r>
      <rPr>
        <b/>
        <sz val="11"/>
        <color theme="5" tint="-0.249977111117893"/>
        <rFont val="Calibri"/>
        <family val="2"/>
        <scheme val="minor"/>
      </rPr>
      <t xml:space="preserve"> Début</t>
    </r>
  </si>
  <si>
    <t xml:space="preserve">quel est le nombre de NOMS qui comprennent un O ou un U </t>
  </si>
  <si>
    <t>C:\Users\user\Dropbox\jeanmarc.anywhere\_Abidjan\[BaseDonnees.2017.jms.FR.CI.xlsb]sommaire</t>
  </si>
  <si>
    <t>salaire France</t>
  </si>
  <si>
    <t>On reportera en champ de page (zone Filtres ou mieux, utiliser les segments, ou slicers) le sexe et la qualification, ce qui permettra d'analyser la répartition de nos salariés sur ces deux champs.
On créera un format mise en forme conditionnelle pour détecter la valeur maximum des données.</t>
  </si>
  <si>
    <t>JMST5574</t>
  </si>
  <si>
    <t>CoteDivoire</t>
  </si>
  <si>
    <t>nombre total de jours de formation</t>
  </si>
  <si>
    <t>31/12  année</t>
  </si>
  <si>
    <t>faire un tour des feuilles pour se familiariser avec le fichier</t>
  </si>
  <si>
    <t>mettre des filtres sur les intitulés de colonnes</t>
  </si>
  <si>
    <t>figer les volets pour garder toujours à l'écran les 3 premières colonnes et la premieère ligne</t>
  </si>
  <si>
    <t>calculette cachée : mettre la barre d'état avec 3 options non actives par défaut : nb(nombres) max et min</t>
  </si>
  <si>
    <t>aide</t>
  </si>
  <si>
    <t>-</t>
  </si>
  <si>
    <t>fait</t>
  </si>
  <si>
    <t>soucis</t>
  </si>
  <si>
    <t>statut</t>
  </si>
  <si>
    <t>à faire</t>
  </si>
  <si>
    <t>vidéo</t>
  </si>
  <si>
    <t>votre nom :</t>
  </si>
  <si>
    <t>timing</t>
  </si>
  <si>
    <t>Feuille de route et rapport</t>
  </si>
  <si>
    <t>exercices filtres - 11 questions</t>
  </si>
  <si>
    <t>presque</t>
  </si>
  <si>
    <t>exerccie filtre question subsidiaire</t>
  </si>
  <si>
    <t>colonne L de la base de données N</t>
  </si>
  <si>
    <t>colonne M de la base de données N</t>
  </si>
  <si>
    <t>colonne N de la base de données N - faite les corrections des doublons</t>
  </si>
  <si>
    <t>colonne O de la base de données N- faite les corrections des erreurs</t>
  </si>
  <si>
    <t>liste
exercices</t>
  </si>
  <si>
    <t>feuille suivi formation - colonne F</t>
  </si>
  <si>
    <t>feuille suivi formation - colonne J</t>
  </si>
  <si>
    <t>feuille suivi formation - colonne G - commencer en G2 (NOM)</t>
  </si>
  <si>
    <t>feuille suivi formation - colonne I - Date de naissance</t>
  </si>
  <si>
    <t xml:space="preserve">N° tâche </t>
  </si>
  <si>
    <t>feuille suivi formation - colonne D</t>
  </si>
  <si>
    <t>feuille suivi formation - colonne E Durée de la formation</t>
  </si>
  <si>
    <t>feuille suivi formation - colonne H -  Prénom</t>
  </si>
  <si>
    <t>feuille suivi formation - colonne J - nombre de sessions par salarié</t>
  </si>
  <si>
    <t>colonne G</t>
  </si>
  <si>
    <t>colonne I</t>
  </si>
  <si>
    <t>colonne J -   prix de la formation</t>
  </si>
  <si>
    <t>colonne Q de la base de données N</t>
  </si>
  <si>
    <t>colonne R de la base de données N</t>
  </si>
  <si>
    <t xml:space="preserve">colonne S de la base de données N </t>
  </si>
  <si>
    <t>colonne T de la base de données N</t>
  </si>
  <si>
    <t>colonne U de la base de données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</si>
</sst>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quot;€&quot;#,##0_);[Red]\(&quot;€&quot;#,##0\)"/>
    <numFmt numFmtId="165" formatCode="#,##0.00&quot; €  &quot;"/>
    <numFmt numFmtId="166" formatCode="d\ mmm\ yyyy"/>
    <numFmt numFmtId="167" formatCode="ddd\ dd/mm/yyyy"/>
    <numFmt numFmtId="168" formatCode="#,##0,&quot; Ko&quot;"/>
    <numFmt numFmtId="169" formatCode="[=0]&quot;-&quot;;[&lt;=5]0.0000;#,##0"/>
    <numFmt numFmtId="170" formatCode="dd/mm/yy;@"/>
    <numFmt numFmtId="171" formatCode="ddd\ dd/mm/yyyy\ hh&quot;h&quot;mm"/>
    <numFmt numFmtId="172" formatCode="00"/>
    <numFmt numFmtId="173" formatCode="General&quot; )&quot;"/>
    <numFmt numFmtId="174" formatCode="&quot;( &quot;General&quot; )&quot;"/>
    <numFmt numFmtId="175" formatCode="General;\-General;&quot;-&quot;"/>
    <numFmt numFmtId="176" formatCode="0.0%"/>
    <numFmt numFmtId="177" formatCode="0;0"/>
    <numFmt numFmtId="178" formatCode="#,##0&quot; €&quot;"/>
    <numFmt numFmtId="179" formatCode="yyyy"/>
    <numFmt numFmtId="180" formatCode="[&lt;300000]#,##0.00&quot; €&quot;;#,##0&quot; fcfa&quot;"/>
    <numFmt numFmtId="181" formatCode="#,##0&quot; XOF&quot;"/>
    <numFmt numFmtId="182" formatCode="[&lt;300000]#,##0.00&quot; €&quot;;#,##0&quot; FCFA&quot;"/>
    <numFmt numFmtId="183" formatCode="#,##0&quot; FCFA&quot;"/>
  </numFmts>
  <fonts count="102" x14ac:knownFonts="1">
    <font>
      <sz val="10"/>
      <name val="Arial"/>
    </font>
    <font>
      <sz val="11"/>
      <color theme="1"/>
      <name val="Calibri"/>
      <family val="2"/>
      <scheme val="minor"/>
    </font>
    <font>
      <sz val="8"/>
      <name val="Arial"/>
      <family val="2"/>
    </font>
    <font>
      <sz val="8"/>
      <color indexed="81"/>
      <name val="Tahoma"/>
      <family val="2"/>
    </font>
    <font>
      <b/>
      <sz val="8"/>
      <color indexed="10"/>
      <name val="Verdana"/>
      <family val="2"/>
    </font>
    <font>
      <b/>
      <sz val="8"/>
      <color indexed="81"/>
      <name val="Verdana"/>
      <family val="2"/>
    </font>
    <font>
      <b/>
      <sz val="8"/>
      <color indexed="12"/>
      <name val="Verdana"/>
      <family val="2"/>
    </font>
    <font>
      <sz val="8"/>
      <name val="Courier New"/>
      <family val="3"/>
    </font>
    <font>
      <sz val="8"/>
      <color indexed="48"/>
      <name val="Arial"/>
      <family val="2"/>
    </font>
    <font>
      <b/>
      <sz val="10"/>
      <name val="Arial"/>
      <family val="2"/>
    </font>
    <font>
      <b/>
      <sz val="10"/>
      <name val="Arial"/>
      <family val="2"/>
    </font>
    <font>
      <b/>
      <sz val="8"/>
      <color indexed="48"/>
      <name val="Arial"/>
      <family val="2"/>
    </font>
    <font>
      <b/>
      <sz val="8"/>
      <color indexed="48"/>
      <name val="Courier New"/>
      <family val="3"/>
    </font>
    <font>
      <b/>
      <sz val="10"/>
      <color indexed="48"/>
      <name val="Courier New"/>
      <family val="3"/>
    </font>
    <font>
      <b/>
      <sz val="8"/>
      <color indexed="17"/>
      <name val="Tahoma"/>
      <family val="2"/>
    </font>
    <font>
      <sz val="8"/>
      <color indexed="17"/>
      <name val="Tahoma"/>
      <family val="2"/>
    </font>
    <font>
      <sz val="10"/>
      <color indexed="23"/>
      <name val="Arial"/>
      <family val="2"/>
    </font>
    <font>
      <sz val="8"/>
      <color indexed="23"/>
      <name val="Arial"/>
      <family val="2"/>
    </font>
    <font>
      <b/>
      <sz val="10"/>
      <color indexed="9"/>
      <name val="Arial"/>
      <family val="2"/>
    </font>
    <font>
      <b/>
      <sz val="8"/>
      <name val="Arial"/>
      <family val="2"/>
    </font>
    <font>
      <i/>
      <sz val="10"/>
      <name val="Arial"/>
      <family val="2"/>
    </font>
    <font>
      <b/>
      <sz val="8"/>
      <color indexed="81"/>
      <name val="Tahoma"/>
      <family val="2"/>
    </font>
    <font>
      <b/>
      <sz val="14"/>
      <color indexed="81"/>
      <name val="Tahoma"/>
      <family val="2"/>
    </font>
    <font>
      <b/>
      <sz val="8"/>
      <color indexed="9"/>
      <name val="Arial"/>
      <family val="2"/>
    </font>
    <font>
      <b/>
      <sz val="10"/>
      <color indexed="9"/>
      <name val="Arial"/>
      <family val="2"/>
    </font>
    <font>
      <u/>
      <sz val="10"/>
      <color indexed="12"/>
      <name val="Arial"/>
      <family val="2"/>
    </font>
    <font>
      <sz val="9"/>
      <name val="Verdana"/>
      <family val="2"/>
    </font>
    <font>
      <sz val="10"/>
      <color indexed="9"/>
      <name val="Arial"/>
      <family val="2"/>
    </font>
    <font>
      <sz val="8"/>
      <color indexed="23"/>
      <name val="Courier New"/>
      <family val="3"/>
    </font>
    <font>
      <b/>
      <sz val="14"/>
      <color indexed="17"/>
      <name val="Arial"/>
      <family val="2"/>
    </font>
    <font>
      <b/>
      <sz val="14"/>
      <name val="Arial"/>
      <family val="2"/>
    </font>
    <font>
      <b/>
      <sz val="14"/>
      <color indexed="10"/>
      <name val="Arial"/>
      <family val="2"/>
    </font>
    <font>
      <b/>
      <sz val="8"/>
      <color indexed="9"/>
      <name val="Tahoma"/>
      <family val="2"/>
    </font>
    <font>
      <sz val="8"/>
      <color indexed="9"/>
      <name val="Tahoma"/>
      <family val="2"/>
    </font>
    <font>
      <b/>
      <sz val="8"/>
      <color indexed="10"/>
      <name val="Tahoma"/>
      <family val="2"/>
    </font>
    <font>
      <sz val="10"/>
      <color indexed="9"/>
      <name val="Arial"/>
      <family val="2"/>
    </font>
    <font>
      <sz val="12"/>
      <color indexed="81"/>
      <name val="Wingdings"/>
      <charset val="2"/>
    </font>
    <font>
      <sz val="10"/>
      <name val="Verdana"/>
      <family val="2"/>
    </font>
    <font>
      <b/>
      <sz val="16"/>
      <name val="Verdana"/>
      <family val="2"/>
    </font>
    <font>
      <b/>
      <sz val="10"/>
      <name val="Verdana"/>
      <family val="2"/>
    </font>
    <font>
      <b/>
      <sz val="10"/>
      <color indexed="12"/>
      <name val="Arial"/>
      <family val="2"/>
    </font>
    <font>
      <sz val="10"/>
      <name val="Arial"/>
      <family val="2"/>
    </font>
    <font>
      <b/>
      <u/>
      <sz val="10"/>
      <color indexed="12"/>
      <name val="Arial"/>
      <family val="2"/>
    </font>
    <font>
      <b/>
      <sz val="10"/>
      <color indexed="10"/>
      <name val="Verdana"/>
      <family val="2"/>
    </font>
    <font>
      <b/>
      <sz val="10"/>
      <color indexed="12"/>
      <name val="Courier New"/>
      <family val="3"/>
    </font>
    <font>
      <sz val="8"/>
      <name val="Verdana"/>
      <family val="2"/>
    </font>
    <font>
      <sz val="8"/>
      <color indexed="18"/>
      <name val="Courier New"/>
      <family val="3"/>
    </font>
    <font>
      <sz val="10"/>
      <color rgb="FFFF0000"/>
      <name val="Arial"/>
      <family val="2"/>
    </font>
    <font>
      <i/>
      <sz val="8"/>
      <color indexed="81"/>
      <name val="Tahoma"/>
      <family val="2"/>
    </font>
    <font>
      <sz val="9"/>
      <color indexed="81"/>
      <name val="Tahoma"/>
      <family val="2"/>
    </font>
    <font>
      <b/>
      <sz val="9"/>
      <color indexed="81"/>
      <name val="Tahoma"/>
      <family val="2"/>
    </font>
    <font>
      <b/>
      <sz val="8"/>
      <name val="Courier New"/>
      <family val="3"/>
    </font>
    <font>
      <sz val="10"/>
      <color theme="0" tint="-0.14999847407452621"/>
      <name val="Arial"/>
      <family val="2"/>
    </font>
    <font>
      <sz val="8"/>
      <color theme="0" tint="-0.249977111117893"/>
      <name val="Arial"/>
      <family val="2"/>
    </font>
    <font>
      <u/>
      <sz val="8"/>
      <color theme="0" tint="-0.249977111117893"/>
      <name val="Arial"/>
      <family val="2"/>
    </font>
    <font>
      <sz val="10"/>
      <name val="Arial"/>
      <family val="2"/>
    </font>
    <font>
      <b/>
      <sz val="16"/>
      <name val="Arial"/>
      <family val="2"/>
    </font>
    <font>
      <sz val="14"/>
      <color indexed="9"/>
      <name val="Arial"/>
      <family val="2"/>
    </font>
    <font>
      <sz val="12"/>
      <color indexed="22"/>
      <name val="Arial"/>
      <family val="2"/>
    </font>
    <font>
      <sz val="16"/>
      <color indexed="9"/>
      <name val="Arial"/>
      <family val="2"/>
    </font>
    <font>
      <sz val="12"/>
      <color indexed="9"/>
      <name val="Arial"/>
      <family val="2"/>
    </font>
    <font>
      <u/>
      <sz val="10"/>
      <color indexed="12"/>
      <name val="Arial"/>
      <family val="2"/>
    </font>
    <font>
      <sz val="14"/>
      <name val="Arial"/>
      <family val="2"/>
    </font>
    <font>
      <sz val="12"/>
      <name val="Arial"/>
      <family val="2"/>
    </font>
    <font>
      <u/>
      <sz val="9"/>
      <color indexed="12"/>
      <name val="Verdana"/>
      <family val="2"/>
    </font>
    <font>
      <b/>
      <sz val="10"/>
      <name val="Arial"/>
      <family val="2"/>
    </font>
    <font>
      <sz val="10"/>
      <color rgb="FFFF0000"/>
      <name val="Arial"/>
      <family val="2"/>
    </font>
    <font>
      <sz val="8"/>
      <color theme="2" tint="-0.249977111117893"/>
      <name val="Arial"/>
      <family val="2"/>
    </font>
    <font>
      <i/>
      <sz val="10"/>
      <name val="Arial"/>
      <family val="2"/>
    </font>
    <font>
      <sz val="10"/>
      <color indexed="9"/>
      <name val="Arial"/>
      <family val="2"/>
    </font>
    <font>
      <sz val="10"/>
      <color theme="2" tint="-0.249977111117893"/>
      <name val="Arial"/>
      <family val="2"/>
    </font>
    <font>
      <sz val="9"/>
      <color rgb="FF002060"/>
      <name val="Arial"/>
      <family val="2"/>
    </font>
    <font>
      <sz val="9"/>
      <color indexed="9"/>
      <name val="Verdana"/>
      <family val="2"/>
    </font>
    <font>
      <sz val="8"/>
      <name val="Arial"/>
      <family val="2"/>
    </font>
    <font>
      <sz val="8"/>
      <color rgb="FF000000"/>
      <name val="Segoe UI"/>
      <family val="2"/>
    </font>
    <font>
      <b/>
      <sz val="11"/>
      <color theme="1"/>
      <name val="Calibri"/>
      <family val="2"/>
      <scheme val="minor"/>
    </font>
    <font>
      <u/>
      <sz val="11"/>
      <color theme="10"/>
      <name val="Calibri"/>
      <family val="2"/>
      <scheme val="minor"/>
    </font>
    <font>
      <sz val="10"/>
      <color rgb="FF444444"/>
      <name val="Arial"/>
      <family val="2"/>
    </font>
    <font>
      <b/>
      <sz val="11"/>
      <color rgb="FF38761D"/>
      <name val="Calibri"/>
      <family val="2"/>
      <scheme val="minor"/>
    </font>
    <font>
      <b/>
      <sz val="12"/>
      <color theme="0"/>
      <name val="Arial"/>
      <family val="2"/>
    </font>
    <font>
      <b/>
      <sz val="10"/>
      <color theme="5" tint="-0.249977111117893"/>
      <name val="Arial"/>
      <family val="2"/>
    </font>
    <font>
      <sz val="10"/>
      <color theme="5" tint="-0.249977111117893"/>
      <name val="Arial"/>
      <family val="2"/>
    </font>
    <font>
      <b/>
      <sz val="7"/>
      <color theme="5" tint="-0.249977111117893"/>
      <name val="Arial"/>
      <family val="2"/>
    </font>
    <font>
      <i/>
      <sz val="10"/>
      <color theme="5" tint="-0.249977111117893"/>
      <name val="Arial"/>
      <family val="2"/>
    </font>
    <font>
      <b/>
      <sz val="10"/>
      <color theme="3" tint="-0.499984740745262"/>
      <name val="Arial"/>
      <family val="2"/>
    </font>
    <font>
      <b/>
      <sz val="7"/>
      <color theme="3" tint="-0.499984740745262"/>
      <name val="Arial"/>
      <family val="2"/>
    </font>
    <font>
      <i/>
      <sz val="10"/>
      <color theme="3" tint="-0.499984740745262"/>
      <name val="Arial"/>
      <family val="2"/>
    </font>
    <font>
      <b/>
      <i/>
      <sz val="10"/>
      <color theme="3" tint="-0.499984740745262"/>
      <name val="Arial"/>
      <family val="2"/>
    </font>
    <font>
      <b/>
      <i/>
      <sz val="8"/>
      <color theme="3" tint="-0.499984740745262"/>
      <name val="Arial"/>
      <family val="2"/>
    </font>
    <font>
      <sz val="10"/>
      <color theme="3" tint="-0.499984740745262"/>
      <name val="Arial"/>
      <family val="2"/>
    </font>
    <font>
      <sz val="8"/>
      <color theme="3" tint="-0.499984740745262"/>
      <name val="Arial"/>
      <family val="2"/>
    </font>
    <font>
      <b/>
      <sz val="8"/>
      <color theme="3" tint="-0.499984740745262"/>
      <name val="Arial"/>
      <family val="2"/>
    </font>
    <font>
      <sz val="11"/>
      <color theme="5" tint="-0.249977111117893"/>
      <name val="Calibri"/>
      <family val="2"/>
      <scheme val="minor"/>
    </font>
    <font>
      <b/>
      <sz val="11"/>
      <color theme="5" tint="-0.249977111117893"/>
      <name val="Calibri"/>
      <family val="2"/>
      <scheme val="minor"/>
    </font>
    <font>
      <b/>
      <sz val="11"/>
      <name val="Calibri"/>
      <family val="2"/>
      <scheme val="minor"/>
    </font>
    <font>
      <sz val="8"/>
      <color theme="0" tint="-0.14999847407452621"/>
      <name val="Arial"/>
      <family val="2"/>
    </font>
    <font>
      <sz val="10"/>
      <color theme="0"/>
      <name val="Verdana"/>
      <family val="2"/>
    </font>
    <font>
      <b/>
      <sz val="14"/>
      <color theme="3" tint="0.39997558519241921"/>
      <name val="Arial"/>
      <family val="2"/>
    </font>
    <font>
      <sz val="10"/>
      <color rgb="FF0070C0"/>
      <name val="Arial"/>
      <family val="2"/>
    </font>
    <font>
      <sz val="10"/>
      <color theme="1"/>
      <name val="Arial"/>
      <family val="2"/>
    </font>
    <font>
      <sz val="10"/>
      <color theme="0"/>
      <name val="Arial"/>
      <family val="2"/>
    </font>
    <font>
      <sz val="10"/>
      <color indexed="12"/>
      <name val="Arial"/>
      <family val="2"/>
    </font>
  </fonts>
  <fills count="2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2"/>
        <bgColor indexed="64"/>
      </patternFill>
    </fill>
    <fill>
      <patternFill patternType="solid">
        <fgColor indexed="41"/>
        <bgColor indexed="64"/>
      </patternFill>
    </fill>
    <fill>
      <patternFill patternType="solid">
        <fgColor indexed="17"/>
        <bgColor indexed="64"/>
      </patternFill>
    </fill>
    <fill>
      <patternFill patternType="solid">
        <fgColor indexed="43"/>
        <bgColor indexed="64"/>
      </patternFill>
    </fill>
    <fill>
      <patternFill patternType="solid">
        <fgColor indexed="42"/>
        <bgColor indexed="64"/>
      </patternFill>
    </fill>
    <fill>
      <patternFill patternType="solid">
        <fgColor indexed="10"/>
        <bgColor indexed="64"/>
      </patternFill>
    </fill>
    <fill>
      <patternFill patternType="solid">
        <fgColor indexed="53"/>
        <bgColor indexed="64"/>
      </patternFill>
    </fill>
    <fill>
      <patternFill patternType="solid">
        <fgColor indexed="8"/>
        <bgColor indexed="64"/>
      </patternFill>
    </fill>
    <fill>
      <patternFill patternType="solid">
        <fgColor theme="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5" tint="0.3999450666829432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bgColor indexed="64"/>
      </patternFill>
    </fill>
    <fill>
      <patternFill patternType="solid">
        <fgColor rgb="FF00FF0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rgb="FF0000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23"/>
      </left>
      <right style="thick">
        <color indexed="23"/>
      </right>
      <top style="thin">
        <color indexed="23"/>
      </top>
      <bottom style="thick">
        <color indexed="23"/>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25" fillId="0" borderId="0" applyNumberFormat="0" applyFill="0" applyBorder="0" applyAlignment="0" applyProtection="0">
      <alignment vertical="top"/>
      <protection locked="0"/>
    </xf>
    <xf numFmtId="0" fontId="1" fillId="0" borderId="0"/>
    <xf numFmtId="0" fontId="76" fillId="0" borderId="0" applyNumberFormat="0" applyFill="0" applyBorder="0" applyAlignment="0" applyProtection="0"/>
  </cellStyleXfs>
  <cellXfs count="243">
    <xf numFmtId="0" fontId="0" fillId="0" borderId="0" xfId="0"/>
    <xf numFmtId="166" fontId="0" fillId="0" borderId="0" xfId="0" applyNumberFormat="1"/>
    <xf numFmtId="0" fontId="7" fillId="0" borderId="0" xfId="0" applyFont="1"/>
    <xf numFmtId="0" fontId="8" fillId="0" borderId="0" xfId="0" applyFont="1"/>
    <xf numFmtId="22" fontId="0" fillId="0" borderId="0" xfId="0" applyNumberFormat="1" applyAlignment="1">
      <alignment shrinkToFit="1"/>
    </xf>
    <xf numFmtId="168" fontId="0" fillId="0" borderId="0" xfId="0" applyNumberFormat="1" applyAlignment="1">
      <alignment shrinkToFit="1"/>
    </xf>
    <xf numFmtId="0" fontId="0" fillId="0" borderId="0" xfId="0" applyProtection="1">
      <protection locked="0"/>
    </xf>
    <xf numFmtId="0" fontId="0" fillId="0" borderId="0" xfId="0" applyAlignment="1">
      <alignment horizontal="right" wrapText="1"/>
    </xf>
    <xf numFmtId="0" fontId="0" fillId="0" borderId="1" xfId="0" applyBorder="1"/>
    <xf numFmtId="0" fontId="13" fillId="0" borderId="0" xfId="0" applyFont="1" applyAlignment="1">
      <alignment horizontal="center"/>
    </xf>
    <xf numFmtId="0" fontId="16" fillId="0" borderId="0" xfId="0" applyFont="1"/>
    <xf numFmtId="0" fontId="2" fillId="0" borderId="0" xfId="0" applyFont="1"/>
    <xf numFmtId="0" fontId="17" fillId="0" borderId="0" xfId="0" applyFont="1"/>
    <xf numFmtId="0" fontId="10" fillId="0" borderId="0" xfId="0" applyFont="1"/>
    <xf numFmtId="0" fontId="27" fillId="2" borderId="0" xfId="0" applyFont="1" applyFill="1"/>
    <xf numFmtId="170" fontId="0" fillId="0" borderId="0" xfId="0" applyNumberFormat="1" applyAlignment="1">
      <alignment shrinkToFit="1"/>
    </xf>
    <xf numFmtId="170" fontId="16" fillId="0" borderId="0" xfId="0" applyNumberFormat="1" applyFont="1" applyAlignment="1">
      <alignment shrinkToFit="1"/>
    </xf>
    <xf numFmtId="0" fontId="16" fillId="0" borderId="1" xfId="0" applyFont="1" applyBorder="1" applyAlignment="1">
      <alignment horizontal="right" vertical="top" wrapText="1"/>
    </xf>
    <xf numFmtId="0" fontId="28" fillId="0" borderId="0" xfId="0" applyFont="1"/>
    <xf numFmtId="0" fontId="13" fillId="0" borderId="1" xfId="0" applyFont="1" applyBorder="1" applyAlignment="1">
      <alignment horizontal="center"/>
    </xf>
    <xf numFmtId="167" fontId="8" fillId="0" borderId="1" xfId="0" applyNumberFormat="1" applyFont="1" applyBorder="1"/>
    <xf numFmtId="0" fontId="13" fillId="0" borderId="2" xfId="0" applyFont="1" applyBorder="1" applyAlignment="1">
      <alignment horizontal="center"/>
    </xf>
    <xf numFmtId="167" fontId="8" fillId="0" borderId="2" xfId="0" applyNumberFormat="1" applyFont="1" applyBorder="1"/>
    <xf numFmtId="0" fontId="0" fillId="0" borderId="2" xfId="0" applyBorder="1"/>
    <xf numFmtId="0" fontId="23" fillId="4" borderId="3" xfId="0" applyFont="1" applyFill="1" applyBorder="1" applyAlignment="1">
      <alignment horizontal="center" vertical="center"/>
    </xf>
    <xf numFmtId="0" fontId="24" fillId="4"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3" xfId="0" applyFont="1" applyFill="1" applyBorder="1" applyAlignment="1">
      <alignment horizontal="center" vertical="center"/>
    </xf>
    <xf numFmtId="0" fontId="13" fillId="5" borderId="5" xfId="0" applyFont="1" applyFill="1" applyBorder="1" applyAlignment="1">
      <alignment horizontal="center" vertical="center"/>
    </xf>
    <xf numFmtId="0" fontId="12" fillId="5" borderId="3" xfId="0" applyFont="1" applyFill="1" applyBorder="1" applyAlignment="1">
      <alignment horizontal="center" vertical="center"/>
    </xf>
    <xf numFmtId="0" fontId="0" fillId="0" borderId="2" xfId="0" applyNumberFormat="1" applyBorder="1"/>
    <xf numFmtId="0" fontId="35" fillId="2" borderId="0" xfId="0" applyFont="1" applyFill="1" applyAlignment="1" applyProtection="1">
      <alignment wrapText="1"/>
      <protection locked="0"/>
    </xf>
    <xf numFmtId="0" fontId="35" fillId="2" borderId="0" xfId="0" applyFont="1" applyFill="1" applyProtection="1">
      <protection locked="0"/>
    </xf>
    <xf numFmtId="0" fontId="35" fillId="2" borderId="0" xfId="0" applyFont="1" applyFill="1" applyBorder="1" applyAlignment="1" applyProtection="1">
      <alignment horizontal="center"/>
      <protection locked="0"/>
    </xf>
    <xf numFmtId="0" fontId="37" fillId="0" borderId="0" xfId="0" applyFont="1"/>
    <xf numFmtId="0" fontId="37" fillId="0" borderId="0" xfId="0" applyFont="1" applyAlignment="1">
      <alignment wrapText="1"/>
    </xf>
    <xf numFmtId="0" fontId="39" fillId="7" borderId="1" xfId="0" applyFont="1" applyFill="1" applyBorder="1" applyAlignment="1">
      <alignment vertical="top" wrapText="1"/>
    </xf>
    <xf numFmtId="173" fontId="39" fillId="7" borderId="1" xfId="0" applyNumberFormat="1" applyFont="1" applyFill="1" applyBorder="1" applyAlignment="1">
      <alignment horizontal="center" vertical="top"/>
    </xf>
    <xf numFmtId="0" fontId="37" fillId="0" borderId="0" xfId="0" applyFont="1" applyAlignment="1">
      <alignment vertical="top"/>
    </xf>
    <xf numFmtId="0" fontId="37" fillId="7" borderId="1" xfId="0" applyFont="1" applyFill="1" applyBorder="1" applyAlignment="1">
      <alignment vertical="top"/>
    </xf>
    <xf numFmtId="174" fontId="37" fillId="7" borderId="1" xfId="0" applyNumberFormat="1" applyFont="1" applyFill="1" applyBorder="1" applyAlignment="1">
      <alignment horizontal="center" vertical="top"/>
    </xf>
    <xf numFmtId="0" fontId="37" fillId="8" borderId="1" xfId="0" applyFont="1" applyFill="1" applyBorder="1" applyAlignment="1">
      <alignment vertical="top" wrapText="1"/>
    </xf>
    <xf numFmtId="174" fontId="37" fillId="0" borderId="0" xfId="0" applyNumberFormat="1" applyFont="1" applyAlignment="1">
      <alignment horizontal="center" vertical="top"/>
    </xf>
    <xf numFmtId="0" fontId="37" fillId="0" borderId="0" xfId="0" applyFont="1" applyAlignment="1">
      <alignment vertical="top" wrapText="1"/>
    </xf>
    <xf numFmtId="0" fontId="40" fillId="3" borderId="1" xfId="0" applyFont="1" applyFill="1" applyBorder="1" applyAlignment="1">
      <alignment horizontal="center" vertical="center" wrapText="1"/>
    </xf>
    <xf numFmtId="0" fontId="41" fillId="0" borderId="0" xfId="0" applyFont="1"/>
    <xf numFmtId="0" fontId="42" fillId="0" borderId="0" xfId="1" applyFont="1" applyAlignment="1" applyProtection="1"/>
    <xf numFmtId="0" fontId="37" fillId="0" borderId="0" xfId="0" applyFont="1" applyAlignment="1"/>
    <xf numFmtId="0" fontId="46" fillId="0" borderId="0" xfId="0" applyFont="1" applyAlignment="1">
      <alignment vertical="top"/>
    </xf>
    <xf numFmtId="0" fontId="17" fillId="0" borderId="0" xfId="0" applyFont="1" applyAlignment="1">
      <alignment vertical="top"/>
    </xf>
    <xf numFmtId="170" fontId="16" fillId="0" borderId="0" xfId="0" applyNumberFormat="1" applyFont="1" applyAlignment="1">
      <alignment vertical="top" shrinkToFit="1"/>
    </xf>
    <xf numFmtId="0" fontId="16" fillId="0" borderId="0" xfId="0" applyFont="1" applyAlignment="1">
      <alignment vertical="top" wrapText="1"/>
    </xf>
    <xf numFmtId="0" fontId="16" fillId="0" borderId="0" xfId="0" applyFont="1" applyAlignment="1">
      <alignment vertical="top"/>
    </xf>
    <xf numFmtId="0" fontId="0" fillId="0" borderId="0" xfId="0" applyNumberFormat="1"/>
    <xf numFmtId="14" fontId="0" fillId="0" borderId="0" xfId="0" applyNumberFormat="1"/>
    <xf numFmtId="176" fontId="0" fillId="0" borderId="0" xfId="0" applyNumberFormat="1"/>
    <xf numFmtId="4" fontId="0" fillId="0" borderId="0" xfId="0" applyNumberFormat="1"/>
    <xf numFmtId="175" fontId="2" fillId="0" borderId="0" xfId="0" applyNumberFormat="1" applyFont="1"/>
    <xf numFmtId="165" fontId="2" fillId="0" borderId="0" xfId="0" applyNumberFormat="1" applyFont="1"/>
    <xf numFmtId="0" fontId="19" fillId="3" borderId="3" xfId="0" applyFont="1" applyFill="1" applyBorder="1" applyAlignment="1">
      <alignment horizontal="center" vertical="center" wrapText="1"/>
    </xf>
    <xf numFmtId="0" fontId="0" fillId="0" borderId="0" xfId="0" pivotButton="1"/>
    <xf numFmtId="0" fontId="0" fillId="0" borderId="0" xfId="0" applyAlignment="1">
      <alignment horizontal="left"/>
    </xf>
    <xf numFmtId="177" fontId="0" fillId="0" borderId="0" xfId="0" applyNumberFormat="1"/>
    <xf numFmtId="0" fontId="52" fillId="0" borderId="0" xfId="0" applyFont="1"/>
    <xf numFmtId="0" fontId="41" fillId="0" borderId="0" xfId="0" applyNumberFormat="1" applyFont="1"/>
    <xf numFmtId="0" fontId="17" fillId="0" borderId="0" xfId="0" applyFont="1" applyAlignment="1">
      <alignment vertical="top" wrapText="1"/>
    </xf>
    <xf numFmtId="0" fontId="47" fillId="2" borderId="0" xfId="0" applyFont="1" applyFill="1"/>
    <xf numFmtId="15" fontId="47" fillId="2" borderId="0" xfId="0" applyNumberFormat="1" applyFont="1" applyFill="1"/>
    <xf numFmtId="169" fontId="47" fillId="2" borderId="0" xfId="0" applyNumberFormat="1" applyFont="1" applyFill="1"/>
    <xf numFmtId="0" fontId="53" fillId="0" borderId="0" xfId="0" applyFont="1"/>
    <xf numFmtId="0" fontId="53" fillId="0" borderId="0" xfId="0" applyFont="1" applyAlignment="1">
      <alignment vertical="center" wrapText="1"/>
    </xf>
    <xf numFmtId="0" fontId="54" fillId="0" borderId="0" xfId="1" applyFont="1" applyAlignment="1" applyProtection="1"/>
    <xf numFmtId="0" fontId="53" fillId="0" borderId="0" xfId="0" applyFont="1" applyFill="1"/>
    <xf numFmtId="0" fontId="55" fillId="0" borderId="0" xfId="0" applyFont="1"/>
    <xf numFmtId="171" fontId="55" fillId="0" borderId="0" xfId="0" applyNumberFormat="1" applyFont="1" applyAlignment="1">
      <alignment shrinkToFit="1"/>
    </xf>
    <xf numFmtId="0" fontId="57" fillId="4" borderId="6" xfId="1" applyFont="1" applyFill="1" applyBorder="1" applyAlignment="1" applyProtection="1">
      <alignment horizontal="center"/>
    </xf>
    <xf numFmtId="0" fontId="55" fillId="0" borderId="0" xfId="0" applyFont="1" applyAlignment="1">
      <alignment horizontal="center"/>
    </xf>
    <xf numFmtId="0" fontId="58" fillId="0" borderId="0" xfId="0" applyFont="1" applyAlignment="1">
      <alignment horizontal="center"/>
    </xf>
    <xf numFmtId="0" fontId="59" fillId="9" borderId="6" xfId="1" applyFont="1" applyFill="1" applyBorder="1" applyAlignment="1" applyProtection="1">
      <alignment horizontal="center"/>
    </xf>
    <xf numFmtId="0" fontId="60" fillId="9" borderId="6" xfId="1" applyFont="1" applyFill="1" applyBorder="1" applyAlignment="1" applyProtection="1">
      <alignment horizontal="center"/>
    </xf>
    <xf numFmtId="0" fontId="55" fillId="2" borderId="0" xfId="0" applyFont="1" applyFill="1"/>
    <xf numFmtId="0" fontId="57" fillId="10" borderId="6" xfId="1" applyFont="1" applyFill="1" applyBorder="1" applyAlignment="1" applyProtection="1">
      <alignment horizontal="center"/>
    </xf>
    <xf numFmtId="0" fontId="60" fillId="10" borderId="6" xfId="1" applyFont="1" applyFill="1" applyBorder="1" applyAlignment="1" applyProtection="1">
      <alignment horizontal="center"/>
    </xf>
    <xf numFmtId="0" fontId="62" fillId="3" borderId="6" xfId="1" applyFont="1" applyFill="1" applyBorder="1" applyAlignment="1" applyProtection="1">
      <alignment horizontal="center"/>
    </xf>
    <xf numFmtId="0" fontId="63" fillId="3" borderId="6" xfId="1" applyFont="1" applyFill="1" applyBorder="1" applyAlignment="1" applyProtection="1">
      <alignment horizontal="center"/>
    </xf>
    <xf numFmtId="0" fontId="57" fillId="11" borderId="7" xfId="1" applyFont="1" applyFill="1" applyBorder="1" applyAlignment="1" applyProtection="1">
      <alignment horizontal="center"/>
    </xf>
    <xf numFmtId="0" fontId="60" fillId="11" borderId="7" xfId="1" applyFont="1" applyFill="1" applyBorder="1" applyAlignment="1" applyProtection="1">
      <alignment horizontal="center"/>
    </xf>
    <xf numFmtId="0" fontId="66" fillId="0" borderId="0" xfId="0" applyFont="1" applyBorder="1"/>
    <xf numFmtId="0" fontId="67" fillId="0" borderId="0" xfId="0" applyFont="1"/>
    <xf numFmtId="0" fontId="69" fillId="2" borderId="0" xfId="0" applyFont="1" applyFill="1" applyProtection="1">
      <protection locked="0"/>
    </xf>
    <xf numFmtId="0" fontId="55" fillId="0" borderId="19" xfId="0" applyFont="1" applyBorder="1"/>
    <xf numFmtId="0" fontId="55" fillId="0" borderId="20" xfId="0" applyFont="1" applyBorder="1"/>
    <xf numFmtId="0" fontId="68" fillId="0" borderId="20" xfId="0" applyFont="1" applyBorder="1" applyAlignment="1">
      <alignment horizontal="right"/>
    </xf>
    <xf numFmtId="0" fontId="55" fillId="0" borderId="22" xfId="0" applyFont="1" applyBorder="1"/>
    <xf numFmtId="0" fontId="55" fillId="0" borderId="0" xfId="0" applyFont="1" applyBorder="1"/>
    <xf numFmtId="0" fontId="68" fillId="0" borderId="0" xfId="0" applyFont="1" applyBorder="1" applyAlignment="1">
      <alignment horizontal="right"/>
    </xf>
    <xf numFmtId="0" fontId="68" fillId="0" borderId="0" xfId="0" applyFont="1" applyFill="1" applyBorder="1" applyAlignment="1">
      <alignment horizontal="right"/>
    </xf>
    <xf numFmtId="0" fontId="55" fillId="0" borderId="24" xfId="0" applyFont="1" applyBorder="1"/>
    <xf numFmtId="0" fontId="55" fillId="0" borderId="25" xfId="0" applyFont="1" applyBorder="1"/>
    <xf numFmtId="0" fontId="68" fillId="0" borderId="25" xfId="0" applyFont="1" applyBorder="1" applyAlignment="1">
      <alignment horizontal="right"/>
    </xf>
    <xf numFmtId="22" fontId="72" fillId="2" borderId="0" xfId="0" applyNumberFormat="1" applyFont="1" applyFill="1" applyAlignment="1">
      <alignment horizontal="right" wrapText="1"/>
    </xf>
    <xf numFmtId="0" fontId="0" fillId="12" borderId="0" xfId="0" applyFill="1"/>
    <xf numFmtId="0" fontId="75" fillId="0" borderId="0" xfId="2" applyFont="1" applyAlignment="1">
      <alignment horizontal="right"/>
    </xf>
    <xf numFmtId="0" fontId="1" fillId="0" borderId="0" xfId="2"/>
    <xf numFmtId="0" fontId="1" fillId="0" borderId="0" xfId="2" applyAlignment="1">
      <alignment wrapText="1"/>
    </xf>
    <xf numFmtId="0" fontId="1" fillId="0" borderId="27" xfId="2" applyBorder="1" applyAlignment="1">
      <alignment wrapText="1"/>
    </xf>
    <xf numFmtId="0" fontId="1" fillId="13" borderId="0" xfId="2" applyFill="1"/>
    <xf numFmtId="0" fontId="55" fillId="14" borderId="1" xfId="0" applyFont="1" applyFill="1" applyBorder="1"/>
    <xf numFmtId="0" fontId="55" fillId="14" borderId="1" xfId="0" applyFont="1" applyFill="1" applyBorder="1" applyAlignment="1">
      <alignment horizontal="right"/>
    </xf>
    <xf numFmtId="166" fontId="0" fillId="0" borderId="0" xfId="0" applyNumberFormat="1" applyAlignment="1">
      <alignment shrinkToFit="1"/>
    </xf>
    <xf numFmtId="0" fontId="0" fillId="0" borderId="0" xfId="0" applyAlignment="1">
      <alignment vertical="top"/>
    </xf>
    <xf numFmtId="0" fontId="73" fillId="14" borderId="1" xfId="0" applyFont="1" applyFill="1" applyBorder="1" applyProtection="1">
      <protection locked="0"/>
    </xf>
    <xf numFmtId="0" fontId="55" fillId="14" borderId="1" xfId="0" applyFont="1" applyFill="1" applyBorder="1" applyProtection="1">
      <protection locked="0"/>
    </xf>
    <xf numFmtId="179" fontId="70" fillId="0" borderId="0" xfId="0" applyNumberFormat="1" applyFont="1"/>
    <xf numFmtId="0" fontId="79" fillId="4" borderId="6" xfId="1" applyFont="1" applyFill="1" applyBorder="1" applyAlignment="1" applyProtection="1">
      <alignment horizontal="center"/>
    </xf>
    <xf numFmtId="0" fontId="1" fillId="0" borderId="28" xfId="2" applyBorder="1" applyAlignment="1">
      <alignment wrapText="1"/>
    </xf>
    <xf numFmtId="178" fontId="1" fillId="0" borderId="1" xfId="2" applyNumberFormat="1" applyBorder="1" applyAlignment="1">
      <alignment shrinkToFit="1"/>
    </xf>
    <xf numFmtId="22" fontId="68" fillId="0" borderId="0" xfId="0" applyNumberFormat="1" applyFont="1" applyAlignment="1">
      <alignment shrinkToFit="1"/>
    </xf>
    <xf numFmtId="0" fontId="79" fillId="15" borderId="6" xfId="1" applyFont="1" applyFill="1" applyBorder="1" applyAlignment="1" applyProtection="1">
      <alignment horizontal="center"/>
    </xf>
    <xf numFmtId="0" fontId="57" fillId="15" borderId="6" xfId="1" applyFont="1" applyFill="1" applyBorder="1" applyAlignment="1" applyProtection="1">
      <alignment horizontal="center"/>
    </xf>
    <xf numFmtId="164" fontId="1" fillId="0" borderId="0" xfId="2" applyNumberFormat="1"/>
    <xf numFmtId="181" fontId="1" fillId="0" borderId="0" xfId="2" applyNumberFormat="1"/>
    <xf numFmtId="0" fontId="0" fillId="0" borderId="0" xfId="0" applyProtection="1"/>
    <xf numFmtId="0" fontId="0" fillId="0" borderId="0" xfId="0" applyAlignment="1" applyProtection="1">
      <alignment wrapText="1"/>
    </xf>
    <xf numFmtId="0" fontId="9" fillId="0" borderId="0" xfId="0" applyFont="1" applyAlignment="1" applyProtection="1">
      <alignment wrapText="1"/>
    </xf>
    <xf numFmtId="172" fontId="0" fillId="0" borderId="1" xfId="0" applyNumberFormat="1" applyBorder="1" applyAlignment="1" applyProtection="1">
      <alignment horizontal="center"/>
    </xf>
    <xf numFmtId="0" fontId="26" fillId="3" borderId="1" xfId="0" applyFont="1" applyFill="1" applyBorder="1" applyAlignment="1" applyProtection="1">
      <alignment horizontal="right" vertical="top" wrapText="1"/>
    </xf>
    <xf numFmtId="0" fontId="26" fillId="3" borderId="1" xfId="0" applyFont="1" applyFill="1" applyBorder="1" applyAlignment="1" applyProtection="1">
      <alignment horizontal="right" wrapText="1"/>
    </xf>
    <xf numFmtId="0" fontId="0" fillId="0" borderId="0" xfId="0" applyAlignment="1" applyProtection="1">
      <alignment horizontal="right" wrapText="1"/>
    </xf>
    <xf numFmtId="0" fontId="29" fillId="0" borderId="30" xfId="0" applyFont="1" applyBorder="1" applyAlignment="1" applyProtection="1">
      <alignment horizontal="center" vertical="center" wrapText="1"/>
    </xf>
    <xf numFmtId="0" fontId="0" fillId="7" borderId="30" xfId="0" applyFill="1" applyBorder="1" applyAlignment="1" applyProtection="1">
      <alignment horizontal="center" vertical="center"/>
      <protection locked="0"/>
    </xf>
    <xf numFmtId="14" fontId="0" fillId="7" borderId="30" xfId="0" applyNumberFormat="1" applyFill="1" applyBorder="1" applyAlignment="1" applyProtection="1">
      <alignment horizontal="center" vertical="center"/>
      <protection locked="0"/>
    </xf>
    <xf numFmtId="3" fontId="0" fillId="7" borderId="30" xfId="0" applyNumberFormat="1" applyFill="1" applyBorder="1" applyAlignment="1" applyProtection="1">
      <alignment horizontal="center" vertical="center"/>
      <protection locked="0"/>
    </xf>
    <xf numFmtId="172" fontId="0" fillId="0" borderId="32" xfId="0" applyNumberFormat="1" applyBorder="1" applyAlignment="1" applyProtection="1">
      <alignment horizontal="center"/>
    </xf>
    <xf numFmtId="0" fontId="26" fillId="3" borderId="32" xfId="0" applyFont="1" applyFill="1" applyBorder="1" applyAlignment="1" applyProtection="1">
      <alignment horizontal="right" vertical="top" wrapText="1"/>
    </xf>
    <xf numFmtId="0" fontId="0" fillId="7" borderId="31" xfId="0" applyNumberFormat="1" applyFill="1" applyBorder="1" applyAlignment="1" applyProtection="1">
      <alignment horizontal="center" vertical="center"/>
      <protection locked="0"/>
    </xf>
    <xf numFmtId="0" fontId="80" fillId="0" borderId="0" xfId="0" applyFont="1"/>
    <xf numFmtId="166" fontId="80" fillId="0" borderId="0" xfId="0" applyNumberFormat="1" applyFont="1"/>
    <xf numFmtId="0" fontId="82" fillId="0" borderId="0" xfId="0" applyFont="1"/>
    <xf numFmtId="0" fontId="83" fillId="0" borderId="0" xfId="0" applyFont="1"/>
    <xf numFmtId="0" fontId="83" fillId="0" borderId="0" xfId="0" applyFont="1" applyAlignment="1">
      <alignment wrapText="1"/>
    </xf>
    <xf numFmtId="0" fontId="81" fillId="0" borderId="0" xfId="0" applyFont="1"/>
    <xf numFmtId="176" fontId="81" fillId="0" borderId="0" xfId="0" applyNumberFormat="1" applyFont="1"/>
    <xf numFmtId="0" fontId="1" fillId="0" borderId="1" xfId="2" applyBorder="1"/>
    <xf numFmtId="3" fontId="1" fillId="0" borderId="1" xfId="2" applyNumberFormat="1" applyBorder="1"/>
    <xf numFmtId="0" fontId="92" fillId="0" borderId="27" xfId="2" applyFont="1" applyBorder="1" applyAlignment="1">
      <alignment vertical="top" wrapText="1"/>
    </xf>
    <xf numFmtId="0" fontId="92" fillId="0" borderId="29" xfId="2" applyFont="1" applyBorder="1" applyAlignment="1">
      <alignment vertical="top" wrapText="1"/>
    </xf>
    <xf numFmtId="0" fontId="93" fillId="0" borderId="29" xfId="2" applyFont="1" applyBorder="1" applyAlignment="1">
      <alignment vertical="top" wrapText="1"/>
    </xf>
    <xf numFmtId="0" fontId="92" fillId="0" borderId="0" xfId="2" applyFont="1" applyAlignment="1">
      <alignment vertical="top"/>
    </xf>
    <xf numFmtId="0" fontId="0" fillId="16" borderId="0" xfId="0" applyFill="1"/>
    <xf numFmtId="0" fontId="77" fillId="16" borderId="0" xfId="2" applyFont="1" applyFill="1" applyAlignment="1">
      <alignment wrapText="1"/>
    </xf>
    <xf numFmtId="182" fontId="0" fillId="0" borderId="0" xfId="0" applyNumberFormat="1" applyAlignment="1">
      <alignment shrinkToFit="1"/>
    </xf>
    <xf numFmtId="182" fontId="81" fillId="0" borderId="0" xfId="0" applyNumberFormat="1" applyFont="1"/>
    <xf numFmtId="182" fontId="0" fillId="0" borderId="0" xfId="0" applyNumberFormat="1"/>
    <xf numFmtId="183" fontId="92" fillId="0" borderId="29" xfId="2" applyNumberFormat="1" applyFont="1" applyBorder="1" applyAlignment="1">
      <alignment vertical="top" wrapText="1"/>
    </xf>
    <xf numFmtId="183" fontId="93" fillId="0" borderId="29" xfId="2" applyNumberFormat="1" applyFont="1" applyBorder="1" applyAlignment="1">
      <alignment vertical="top" wrapText="1"/>
    </xf>
    <xf numFmtId="183" fontId="92" fillId="0" borderId="0" xfId="2" applyNumberFormat="1" applyFont="1" applyAlignment="1">
      <alignment vertical="top"/>
    </xf>
    <xf numFmtId="183" fontId="1" fillId="0" borderId="1" xfId="2" applyNumberFormat="1" applyBorder="1" applyAlignment="1">
      <alignment shrinkToFit="1"/>
    </xf>
    <xf numFmtId="183" fontId="1" fillId="0" borderId="0" xfId="2" applyNumberFormat="1" applyAlignment="1">
      <alignment shrinkToFit="1"/>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0" xfId="0" applyFont="1" applyFill="1" applyBorder="1" applyAlignment="1">
      <alignment horizontal="center" vertical="center" wrapText="1"/>
    </xf>
    <xf numFmtId="22" fontId="0" fillId="0" borderId="0" xfId="0" applyNumberFormat="1" applyAlignment="1" applyProtection="1">
      <alignment shrinkToFit="1"/>
      <protection locked="0"/>
    </xf>
    <xf numFmtId="0" fontId="7" fillId="0" borderId="0" xfId="0" applyFont="1" applyFill="1"/>
    <xf numFmtId="0" fontId="0" fillId="0" borderId="0" xfId="0" applyFill="1"/>
    <xf numFmtId="0" fontId="41" fillId="0" borderId="0" xfId="0" applyFont="1" applyFill="1"/>
    <xf numFmtId="0" fontId="51" fillId="0" borderId="0" xfId="0" applyFont="1" applyFill="1"/>
    <xf numFmtId="0" fontId="95" fillId="0" borderId="0" xfId="0" applyFont="1"/>
    <xf numFmtId="0" fontId="96" fillId="18" borderId="0" xfId="0" applyFont="1" applyFill="1" applyAlignment="1">
      <alignment wrapText="1"/>
    </xf>
    <xf numFmtId="0" fontId="25" fillId="0" borderId="0" xfId="1" applyAlignment="1" applyProtection="1"/>
    <xf numFmtId="165" fontId="0" fillId="0" borderId="0" xfId="0" applyNumberFormat="1"/>
    <xf numFmtId="3" fontId="0" fillId="0" borderId="0" xfId="0" applyNumberFormat="1" applyAlignment="1">
      <alignment shrinkToFit="1"/>
    </xf>
    <xf numFmtId="14" fontId="70" fillId="0" borderId="0" xfId="0" applyNumberFormat="1" applyFont="1"/>
    <xf numFmtId="3" fontId="0" fillId="0" borderId="1" xfId="0" applyNumberFormat="1" applyBorder="1" applyAlignment="1">
      <alignment shrinkToFit="1"/>
    </xf>
    <xf numFmtId="0" fontId="0" fillId="21" borderId="0" xfId="0" applyFill="1"/>
    <xf numFmtId="0" fontId="9" fillId="20" borderId="1" xfId="0" applyFont="1" applyFill="1" applyBorder="1"/>
    <xf numFmtId="172" fontId="0" fillId="0" borderId="1" xfId="0" applyNumberFormat="1" applyBorder="1" applyAlignment="1">
      <alignment horizontal="center" vertical="top"/>
    </xf>
    <xf numFmtId="20" fontId="0" fillId="0" borderId="1" xfId="0" applyNumberFormat="1" applyBorder="1"/>
    <xf numFmtId="0" fontId="97" fillId="0" borderId="0" xfId="0" applyFont="1" applyAlignment="1">
      <alignment horizontal="center"/>
    </xf>
    <xf numFmtId="0" fontId="98" fillId="0" borderId="1" xfId="0" applyFont="1" applyBorder="1"/>
    <xf numFmtId="0" fontId="0" fillId="0" borderId="0" xfId="0" applyAlignment="1">
      <alignment horizontal="center"/>
    </xf>
    <xf numFmtId="0" fontId="9" fillId="20" borderId="1" xfId="0" applyFont="1" applyFill="1" applyBorder="1" applyAlignment="1">
      <alignment horizontal="center"/>
    </xf>
    <xf numFmtId="0" fontId="0" fillId="0" borderId="1" xfId="0" applyBorder="1" applyAlignment="1">
      <alignment horizontal="center"/>
    </xf>
    <xf numFmtId="0" fontId="25" fillId="14" borderId="0" xfId="1" applyFill="1" applyAlignment="1" applyProtection="1">
      <alignment horizontal="center"/>
    </xf>
    <xf numFmtId="0" fontId="25" fillId="0" borderId="1" xfId="1" applyBorder="1" applyAlignment="1" applyProtection="1"/>
    <xf numFmtId="0" fontId="40" fillId="22" borderId="0" xfId="1" applyFont="1" applyFill="1" applyAlignment="1" applyProtection="1">
      <alignment horizontal="center" wrapText="1"/>
    </xf>
    <xf numFmtId="0" fontId="99" fillId="0" borderId="1" xfId="0" applyFont="1" applyFill="1" applyBorder="1"/>
    <xf numFmtId="0" fontId="0" fillId="24" borderId="1" xfId="0" applyFill="1" applyBorder="1"/>
    <xf numFmtId="0" fontId="0" fillId="23" borderId="1" xfId="0" applyFill="1" applyBorder="1"/>
    <xf numFmtId="0" fontId="0" fillId="25" borderId="1" xfId="0" applyFill="1" applyBorder="1"/>
    <xf numFmtId="0" fontId="100" fillId="26" borderId="1" xfId="0" applyFont="1" applyFill="1" applyBorder="1"/>
    <xf numFmtId="3" fontId="84" fillId="0" borderId="0" xfId="0" applyNumberFormat="1" applyFont="1" applyFill="1" applyAlignment="1">
      <alignment horizontal="center" vertical="center" wrapText="1"/>
    </xf>
    <xf numFmtId="0" fontId="84" fillId="0" borderId="0" xfId="0" applyFont="1" applyFill="1" applyAlignment="1">
      <alignment horizontal="center" vertical="center" wrapText="1"/>
    </xf>
    <xf numFmtId="166" fontId="84" fillId="0" borderId="0" xfId="0" applyNumberFormat="1" applyFont="1" applyFill="1" applyAlignment="1">
      <alignment horizontal="center" vertical="center" wrapText="1"/>
    </xf>
    <xf numFmtId="0" fontId="85" fillId="0" borderId="0" xfId="0" applyFont="1" applyFill="1" applyAlignment="1">
      <alignment horizontal="center" vertical="center" wrapText="1"/>
    </xf>
    <xf numFmtId="0" fontId="86" fillId="0" borderId="0" xfId="0" applyFont="1" applyFill="1" applyAlignment="1">
      <alignment horizontal="center" vertical="center" wrapText="1"/>
    </xf>
    <xf numFmtId="0" fontId="87" fillId="0" borderId="1" xfId="0" applyFont="1" applyFill="1" applyBorder="1" applyAlignment="1">
      <alignment horizontal="center" vertical="center" wrapText="1"/>
    </xf>
    <xf numFmtId="14" fontId="84" fillId="0" borderId="1" xfId="0" applyNumberFormat="1" applyFont="1" applyFill="1" applyBorder="1" applyAlignment="1">
      <alignment horizontal="center" vertical="center" wrapText="1"/>
    </xf>
    <xf numFmtId="0" fontId="85" fillId="0" borderId="1" xfId="0" applyFont="1" applyFill="1" applyBorder="1" applyAlignment="1">
      <alignment horizontal="center" vertical="center" wrapText="1"/>
    </xf>
    <xf numFmtId="0" fontId="88" fillId="0" borderId="1" xfId="0" applyFont="1" applyFill="1" applyBorder="1" applyAlignment="1">
      <alignment horizontal="center" vertical="center" wrapText="1"/>
    </xf>
    <xf numFmtId="0" fontId="89" fillId="0" borderId="0" xfId="0" applyFont="1" applyFill="1" applyAlignment="1">
      <alignment horizontal="center" vertical="center"/>
    </xf>
    <xf numFmtId="165" fontId="90" fillId="0" borderId="0" xfId="0" applyNumberFormat="1" applyFont="1" applyFill="1" applyAlignment="1">
      <alignment horizontal="center" vertical="center"/>
    </xf>
    <xf numFmtId="0" fontId="91" fillId="0" borderId="0" xfId="0" applyFont="1" applyFill="1" applyAlignment="1">
      <alignment horizontal="center" vertical="center" wrapText="1"/>
    </xf>
    <xf numFmtId="0" fontId="101" fillId="0" borderId="1" xfId="1" applyNumberFormat="1" applyFont="1" applyBorder="1" applyAlignment="1" applyProtection="1"/>
    <xf numFmtId="0" fontId="86" fillId="0" borderId="0" xfId="0" applyFont="1" applyFill="1" applyAlignment="1">
      <alignment horizontal="right" vertical="center" wrapText="1"/>
    </xf>
    <xf numFmtId="0" fontId="55" fillId="0" borderId="0" xfId="0" applyFont="1" applyAlignment="1">
      <alignment horizontal="center"/>
    </xf>
    <xf numFmtId="0" fontId="55" fillId="14" borderId="1" xfId="0" applyFont="1" applyFill="1" applyBorder="1" applyAlignment="1">
      <alignment horizontal="right"/>
    </xf>
    <xf numFmtId="0" fontId="56" fillId="17" borderId="8" xfId="0" applyFont="1" applyFill="1" applyBorder="1" applyAlignment="1">
      <alignment horizontal="center"/>
    </xf>
    <xf numFmtId="0" fontId="56" fillId="17" borderId="9" xfId="0" applyFont="1" applyFill="1" applyBorder="1" applyAlignment="1">
      <alignment horizontal="center"/>
    </xf>
    <xf numFmtId="0" fontId="56" fillId="17" borderId="10" xfId="0" applyFont="1" applyFill="1" applyBorder="1" applyAlignment="1">
      <alignment horizontal="center"/>
    </xf>
    <xf numFmtId="22" fontId="68" fillId="0" borderId="0" xfId="0" applyNumberFormat="1" applyFont="1" applyAlignment="1">
      <alignment shrinkToFit="1"/>
    </xf>
    <xf numFmtId="22" fontId="61" fillId="2" borderId="0" xfId="1" applyNumberFormat="1" applyFont="1" applyFill="1" applyAlignment="1" applyProtection="1">
      <alignment horizontal="right" wrapText="1" indent="1"/>
    </xf>
    <xf numFmtId="22" fontId="64" fillId="2" borderId="0" xfId="1" applyNumberFormat="1" applyFont="1" applyFill="1" applyAlignment="1" applyProtection="1">
      <alignment horizontal="right" wrapText="1" indent="1"/>
    </xf>
    <xf numFmtId="0" fontId="56" fillId="0" borderId="0" xfId="0" applyFont="1" applyAlignment="1">
      <alignment horizontal="right" indent="1"/>
    </xf>
    <xf numFmtId="0" fontId="65" fillId="0" borderId="0" xfId="0" applyFont="1" applyFill="1" applyAlignment="1">
      <alignment horizontal="right" indent="1"/>
    </xf>
    <xf numFmtId="0" fontId="71" fillId="0" borderId="0" xfId="0" applyFont="1" applyBorder="1" applyAlignment="1" applyProtection="1">
      <alignment horizontal="left"/>
      <protection locked="0"/>
    </xf>
    <xf numFmtId="0" fontId="71" fillId="0" borderId="23" xfId="0" applyFont="1" applyBorder="1" applyAlignment="1" applyProtection="1">
      <alignment horizontal="left"/>
      <protection locked="0"/>
    </xf>
    <xf numFmtId="0" fontId="71" fillId="0" borderId="20" xfId="0" applyFont="1" applyBorder="1" applyAlignment="1" applyProtection="1">
      <alignment horizontal="left"/>
      <protection locked="0"/>
    </xf>
    <xf numFmtId="0" fontId="71" fillId="0" borderId="21" xfId="0" applyFont="1" applyBorder="1" applyAlignment="1" applyProtection="1">
      <alignment horizontal="left"/>
      <protection locked="0"/>
    </xf>
    <xf numFmtId="0" fontId="61" fillId="0" borderId="25" xfId="1" applyFont="1" applyBorder="1" applyAlignment="1" applyProtection="1">
      <alignment horizontal="left"/>
      <protection locked="0"/>
    </xf>
    <xf numFmtId="0" fontId="61" fillId="0" borderId="26" xfId="1" applyFont="1" applyBorder="1" applyAlignment="1" applyProtection="1">
      <alignment horizontal="left"/>
      <protection locked="0"/>
    </xf>
    <xf numFmtId="0" fontId="25" fillId="19" borderId="36" xfId="1" applyFill="1" applyBorder="1" applyAlignment="1" applyProtection="1">
      <alignment horizontal="center" vertical="center"/>
    </xf>
    <xf numFmtId="0" fontId="25" fillId="19" borderId="37" xfId="1" applyFill="1" applyBorder="1" applyAlignment="1" applyProtection="1">
      <alignment horizontal="center" vertical="center"/>
    </xf>
    <xf numFmtId="0" fontId="25" fillId="19" borderId="2" xfId="1" applyFill="1" applyBorder="1" applyAlignment="1" applyProtection="1">
      <alignment horizontal="center" vertical="center"/>
    </xf>
    <xf numFmtId="0" fontId="0" fillId="0" borderId="34"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20" fillId="3" borderId="0" xfId="0" applyFont="1" applyFill="1" applyAlignment="1" applyProtection="1">
      <alignment horizontal="center" vertical="center" wrapText="1"/>
    </xf>
    <xf numFmtId="0" fontId="43" fillId="0" borderId="14" xfId="0" applyFont="1" applyBorder="1"/>
    <xf numFmtId="0" fontId="43" fillId="0" borderId="15" xfId="0" applyFont="1" applyBorder="1"/>
    <xf numFmtId="0" fontId="43" fillId="0" borderId="16" xfId="0" applyFont="1" applyBorder="1"/>
    <xf numFmtId="0" fontId="38" fillId="0" borderId="0" xfId="0" applyFont="1" applyAlignment="1">
      <alignment horizontal="center" vertical="center"/>
    </xf>
    <xf numFmtId="0" fontId="25" fillId="0" borderId="17" xfId="1" applyBorder="1" applyAlignment="1" applyProtection="1">
      <alignment vertical="top"/>
    </xf>
    <xf numFmtId="0" fontId="44" fillId="0" borderId="0" xfId="0" applyFont="1" applyBorder="1" applyAlignment="1">
      <alignment vertical="top"/>
    </xf>
    <xf numFmtId="0" fontId="44" fillId="0" borderId="18" xfId="0" applyFont="1" applyBorder="1" applyAlignment="1">
      <alignment vertical="top"/>
    </xf>
    <xf numFmtId="0" fontId="37" fillId="0" borderId="17" xfId="0" applyFont="1" applyBorder="1" applyAlignment="1">
      <alignment vertical="top"/>
    </xf>
    <xf numFmtId="0" fontId="37" fillId="0" borderId="0" xfId="0" applyFont="1" applyBorder="1" applyAlignment="1">
      <alignment vertical="top"/>
    </xf>
    <xf numFmtId="0" fontId="37" fillId="0" borderId="18" xfId="0" applyFont="1" applyBorder="1" applyAlignment="1">
      <alignment vertical="top"/>
    </xf>
    <xf numFmtId="0" fontId="37" fillId="0" borderId="11" xfId="0" applyFont="1" applyBorder="1" applyAlignment="1">
      <alignment vertical="top"/>
    </xf>
    <xf numFmtId="0" fontId="37" fillId="0" borderId="12" xfId="0" applyFont="1" applyBorder="1" applyAlignment="1">
      <alignment vertical="top"/>
    </xf>
    <xf numFmtId="0" fontId="37" fillId="0" borderId="13" xfId="0" applyFont="1" applyBorder="1" applyAlignment="1">
      <alignment vertical="top"/>
    </xf>
    <xf numFmtId="0" fontId="37" fillId="0" borderId="17" xfId="0" applyFont="1" applyBorder="1" applyAlignment="1">
      <alignment vertical="top" wrapText="1"/>
    </xf>
    <xf numFmtId="0" fontId="76" fillId="0" borderId="33" xfId="3" applyBorder="1" applyAlignment="1">
      <alignment horizontal="left"/>
    </xf>
  </cellXfs>
  <cellStyles count="4">
    <cellStyle name="Lien hypertexte" xfId="1" builtinId="8"/>
    <cellStyle name="Lien hypertexte 2" xfId="3" xr:uid="{00000000-0005-0000-0000-000001000000}"/>
    <cellStyle name="Normal" xfId="0" builtinId="0"/>
    <cellStyle name="Normal 2" xfId="2" xr:uid="{00000000-0005-0000-0000-000003000000}"/>
  </cellStyles>
  <dxfs count="6">
    <dxf>
      <font>
        <b/>
        <i val="0"/>
        <color theme="1"/>
      </font>
      <fill>
        <patternFill>
          <bgColor rgb="FF00FF00"/>
        </patternFill>
      </fill>
    </dxf>
    <dxf>
      <font>
        <b/>
        <i val="0"/>
        <condense val="0"/>
        <extend val="0"/>
      </font>
      <fill>
        <patternFill>
          <bgColor indexed="11"/>
        </patternFill>
      </fill>
    </dxf>
    <dxf>
      <font>
        <condense val="0"/>
        <extend val="0"/>
        <color indexed="9"/>
      </font>
      <fill>
        <patternFill>
          <bgColor indexed="10"/>
        </patternFill>
      </fill>
    </dxf>
    <dxf>
      <fill>
        <patternFill>
          <bgColor rgb="FF00FF00"/>
        </patternFill>
      </fill>
    </dxf>
    <dxf>
      <fill>
        <patternFill>
          <bgColor rgb="FFCCFFCC"/>
        </patternFill>
      </fill>
    </dxf>
    <dxf>
      <fill>
        <patternFill>
          <bgColor rgb="FF99FF99"/>
        </patternFill>
      </fill>
    </dxf>
  </dxfs>
  <tableStyles count="0" defaultTableStyle="TableStyleMedium2" defaultPivotStyle="PivotStyleLight16"/>
  <colors>
    <mruColors>
      <color rgb="FF0000FF"/>
      <color rgb="FF00FF00"/>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Pyramide d'âges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0492374570902906E-2"/>
          <c:y val="9.8302739248899998E-2"/>
          <c:w val="0.9387099855716684"/>
          <c:h val="0.78901737767509939"/>
        </c:manualLayout>
      </c:layout>
      <c:barChart>
        <c:barDir val="bar"/>
        <c:grouping val="clustered"/>
        <c:varyColors val="0"/>
        <c:ser>
          <c:idx val="0"/>
          <c:order val="0"/>
          <c:tx>
            <c:strRef>
              <c:f>'pyramide (jms)'!$G$4</c:f>
              <c:strCache>
                <c:ptCount val="1"/>
                <c:pt idx="0">
                  <c:v>femme</c:v>
                </c:pt>
              </c:strCache>
            </c:strRef>
          </c:tx>
          <c:spPr>
            <a:gradFill flip="none" rotWithShape="1">
              <a:gsLst>
                <a:gs pos="0">
                  <a:schemeClr val="accent4">
                    <a:lumMod val="40000"/>
                    <a:lumOff val="60000"/>
                  </a:schemeClr>
                </a:gs>
                <a:gs pos="59000">
                  <a:schemeClr val="accent4">
                    <a:lumMod val="95000"/>
                    <a:lumOff val="5000"/>
                  </a:schemeClr>
                </a:gs>
                <a:gs pos="96000">
                  <a:schemeClr val="accent4">
                    <a:lumMod val="60000"/>
                  </a:schemeClr>
                </a:gs>
              </a:gsLst>
              <a:lin ang="6000000" scaled="0"/>
              <a:tileRect/>
            </a:gradFill>
            <a:ln>
              <a:noFill/>
            </a:ln>
            <a:effectLst/>
          </c:spPr>
          <c:invertIfNegative val="0"/>
          <c:cat>
            <c:strRef>
              <c:f>'pyramide (jms)'!$F$5:$F$15</c:f>
              <c:strCache>
                <c:ptCount val="11"/>
                <c:pt idx="0">
                  <c:v>&lt;20 ans</c:v>
                </c:pt>
                <c:pt idx="1">
                  <c:v>20-24 ans</c:v>
                </c:pt>
                <c:pt idx="2">
                  <c:v>25-29 ans</c:v>
                </c:pt>
                <c:pt idx="3">
                  <c:v>30-34 ans</c:v>
                </c:pt>
                <c:pt idx="4">
                  <c:v>35-39 ans</c:v>
                </c:pt>
                <c:pt idx="5">
                  <c:v>40-44 ans</c:v>
                </c:pt>
                <c:pt idx="6">
                  <c:v>45-49 ans</c:v>
                </c:pt>
                <c:pt idx="7">
                  <c:v>50-54 ans</c:v>
                </c:pt>
                <c:pt idx="8">
                  <c:v>55-59 ans</c:v>
                </c:pt>
                <c:pt idx="9">
                  <c:v>60-65 ans</c:v>
                </c:pt>
                <c:pt idx="10">
                  <c:v>&gt;65 ans</c:v>
                </c:pt>
              </c:strCache>
            </c:strRef>
          </c:cat>
          <c:val>
            <c:numRef>
              <c:f>'pyramide (jms)'!$G$5:$G$15</c:f>
              <c:numCache>
                <c:formatCode>0;0</c:formatCode>
                <c:ptCount val="11"/>
                <c:pt idx="0">
                  <c:v>1</c:v>
                </c:pt>
                <c:pt idx="1">
                  <c:v>12</c:v>
                </c:pt>
                <c:pt idx="2">
                  <c:v>33</c:v>
                </c:pt>
                <c:pt idx="3">
                  <c:v>11</c:v>
                </c:pt>
                <c:pt idx="4">
                  <c:v>12</c:v>
                </c:pt>
                <c:pt idx="5">
                  <c:v>32</c:v>
                </c:pt>
                <c:pt idx="6">
                  <c:v>36</c:v>
                </c:pt>
                <c:pt idx="7">
                  <c:v>24</c:v>
                </c:pt>
                <c:pt idx="8">
                  <c:v>14</c:v>
                </c:pt>
                <c:pt idx="9">
                  <c:v>4</c:v>
                </c:pt>
                <c:pt idx="10">
                  <c:v>1</c:v>
                </c:pt>
              </c:numCache>
            </c:numRef>
          </c:val>
          <c:extLst>
            <c:ext xmlns:c16="http://schemas.microsoft.com/office/drawing/2014/chart" uri="{C3380CC4-5D6E-409C-BE32-E72D297353CC}">
              <c16:uniqueId val="{00000000-1681-4823-B63F-0551431FE62E}"/>
            </c:ext>
          </c:extLst>
        </c:ser>
        <c:ser>
          <c:idx val="1"/>
          <c:order val="1"/>
          <c:tx>
            <c:strRef>
              <c:f>'pyramide (jms)'!$H$4</c:f>
              <c:strCache>
                <c:ptCount val="1"/>
                <c:pt idx="0">
                  <c:v>homme</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invertIfNegative val="0"/>
          <c:cat>
            <c:strRef>
              <c:f>'pyramide (jms)'!$F$5:$F$15</c:f>
              <c:strCache>
                <c:ptCount val="11"/>
                <c:pt idx="0">
                  <c:v>&lt;20 ans</c:v>
                </c:pt>
                <c:pt idx="1">
                  <c:v>20-24 ans</c:v>
                </c:pt>
                <c:pt idx="2">
                  <c:v>25-29 ans</c:v>
                </c:pt>
                <c:pt idx="3">
                  <c:v>30-34 ans</c:v>
                </c:pt>
                <c:pt idx="4">
                  <c:v>35-39 ans</c:v>
                </c:pt>
                <c:pt idx="5">
                  <c:v>40-44 ans</c:v>
                </c:pt>
                <c:pt idx="6">
                  <c:v>45-49 ans</c:v>
                </c:pt>
                <c:pt idx="7">
                  <c:v>50-54 ans</c:v>
                </c:pt>
                <c:pt idx="8">
                  <c:v>55-59 ans</c:v>
                </c:pt>
                <c:pt idx="9">
                  <c:v>60-65 ans</c:v>
                </c:pt>
                <c:pt idx="10">
                  <c:v>&gt;65 ans</c:v>
                </c:pt>
              </c:strCache>
            </c:strRef>
          </c:cat>
          <c:val>
            <c:numRef>
              <c:f>'pyramide (jms)'!$H$5:$H$15</c:f>
              <c:numCache>
                <c:formatCode>0;0</c:formatCode>
                <c:ptCount val="11"/>
                <c:pt idx="0">
                  <c:v>-1</c:v>
                </c:pt>
                <c:pt idx="1">
                  <c:v>-11</c:v>
                </c:pt>
                <c:pt idx="2">
                  <c:v>-18</c:v>
                </c:pt>
                <c:pt idx="3">
                  <c:v>-9</c:v>
                </c:pt>
                <c:pt idx="4">
                  <c:v>-5</c:v>
                </c:pt>
                <c:pt idx="5">
                  <c:v>-23</c:v>
                </c:pt>
                <c:pt idx="6">
                  <c:v>-19</c:v>
                </c:pt>
                <c:pt idx="7">
                  <c:v>-10</c:v>
                </c:pt>
                <c:pt idx="8">
                  <c:v>-5</c:v>
                </c:pt>
                <c:pt idx="9">
                  <c:v>-4</c:v>
                </c:pt>
                <c:pt idx="10">
                  <c:v>0</c:v>
                </c:pt>
              </c:numCache>
            </c:numRef>
          </c:val>
          <c:extLst>
            <c:ext xmlns:c16="http://schemas.microsoft.com/office/drawing/2014/chart" uri="{C3380CC4-5D6E-409C-BE32-E72D297353CC}">
              <c16:uniqueId val="{00000001-1681-4823-B63F-0551431FE62E}"/>
            </c:ext>
          </c:extLst>
        </c:ser>
        <c:dLbls>
          <c:showLegendKey val="0"/>
          <c:showVal val="0"/>
          <c:showCatName val="0"/>
          <c:showSerName val="0"/>
          <c:showPercent val="0"/>
          <c:showBubbleSize val="0"/>
        </c:dLbls>
        <c:gapWidth val="5"/>
        <c:overlap val="100"/>
        <c:axId val="324133512"/>
        <c:axId val="324131872"/>
      </c:barChart>
      <c:catAx>
        <c:axId val="324133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24131872"/>
        <c:crosses val="autoZero"/>
        <c:auto val="1"/>
        <c:lblAlgn val="ctr"/>
        <c:lblOffset val="100"/>
        <c:noMultiLvlLbl val="0"/>
      </c:catAx>
      <c:valAx>
        <c:axId val="324131872"/>
        <c:scaling>
          <c:orientation val="minMax"/>
          <c:max val="40"/>
          <c:min val="-4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324133512"/>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tx1">
          <a:lumMod val="15000"/>
          <a:lumOff val="85000"/>
        </a:schemeClr>
      </a:solidFill>
      <a:round/>
    </a:ln>
    <a:effectLst>
      <a:softEdge rad="31750"/>
    </a:effectLst>
    <a:scene3d>
      <a:camera prst="orthographicFront"/>
      <a:lightRig rig="threePt" dir="t"/>
    </a:scene3d>
    <a:sp3d>
      <a:bevelT/>
    </a:sp3d>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choix_pays"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choix_pays" lockText="1" noThreeD="1"/>
</file>

<file path=xl/ctrlProps/ctrlProp4.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Base de Donn&#233;es ann&#233;e N'!B1:H5"/><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hyperlink" Target="#sommaire!B6"/><Relationship Id="rId2" Type="http://schemas.openxmlformats.org/officeDocument/2006/relationships/hyperlink" Target="#road_map"/><Relationship Id="rId1" Type="http://schemas.openxmlformats.org/officeDocument/2006/relationships/hyperlink" Target="#'exercice filtres'!C3:C13"/></Relationships>
</file>

<file path=xl/drawings/_rels/drawing3.xml.rels><?xml version="1.0" encoding="UTF-8" standalone="yes"?>
<Relationships xmlns="http://schemas.openxmlformats.org/package/2006/relationships"><Relationship Id="rId3" Type="http://schemas.openxmlformats.org/officeDocument/2006/relationships/hyperlink" Target="https://support.office.com/fr-fr/article/Fonction-SOMME-SI-169b8c99-c05c-4483-a712-1697a653039b" TargetMode="External"/><Relationship Id="rId2" Type="http://schemas.openxmlformats.org/officeDocument/2006/relationships/hyperlink" Target="#'exercice filtres'!C3:C13"/><Relationship Id="rId1" Type="http://schemas.openxmlformats.org/officeDocument/2006/relationships/hyperlink" Target="#sommaire!B6"/><Relationship Id="rId4" Type="http://schemas.openxmlformats.org/officeDocument/2006/relationships/hyperlink" Target="#road_map"/></Relationships>
</file>

<file path=xl/drawings/_rels/drawing4.xml.rels><?xml version="1.0" encoding="UTF-8" standalone="yes"?>
<Relationships xmlns="http://schemas.openxmlformats.org/package/2006/relationships"><Relationship Id="rId3" Type="http://schemas.openxmlformats.org/officeDocument/2006/relationships/hyperlink" Target="#'Base de Donn&#233;es ann&#233;e N'!H:H"/><Relationship Id="rId2" Type="http://schemas.openxmlformats.org/officeDocument/2006/relationships/hyperlink" Target="#sommaire!B6"/><Relationship Id="rId1" Type="http://schemas.openxmlformats.org/officeDocument/2006/relationships/hyperlink" Target="#'Base de Donn&#233;es ann&#233;e N'!A1"/><Relationship Id="rId4" Type="http://schemas.openxmlformats.org/officeDocument/2006/relationships/hyperlink" Target="#road_map"/></Relationships>
</file>

<file path=xl/drawings/_rels/drawing5.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6.xml.rels><?xml version="1.0" encoding="UTF-8" standalone="yes"?>
<Relationships xmlns="http://schemas.openxmlformats.org/package/2006/relationships"><Relationship Id="rId3" Type="http://schemas.openxmlformats.org/officeDocument/2006/relationships/hyperlink" Target="#road_map"/><Relationship Id="rId2" Type="http://schemas.openxmlformats.org/officeDocument/2006/relationships/hyperlink" Target="#'Base de Donn&#233;es'!A1"/><Relationship Id="rId1" Type="http://schemas.openxmlformats.org/officeDocument/2006/relationships/hyperlink" Target="#sommaire!B6"/></Relationships>
</file>

<file path=xl/drawings/_rels/drawing7.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8.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emf"/><Relationship Id="rId4" Type="http://schemas.openxmlformats.org/officeDocument/2006/relationships/image" Target="../media/image8.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12</xdr:col>
      <xdr:colOff>619125</xdr:colOff>
      <xdr:row>6</xdr:row>
      <xdr:rowOff>57150</xdr:rowOff>
    </xdr:from>
    <xdr:to>
      <xdr:col>15</xdr:col>
      <xdr:colOff>314324</xdr:colOff>
      <xdr:row>11</xdr:row>
      <xdr:rowOff>161924</xdr:rowOff>
    </xdr:to>
    <xdr:sp macro="" textlink="">
      <xdr:nvSpPr>
        <xdr:cNvPr id="6" name="Rectangle à coins arrondis 1">
          <a:extLst>
            <a:ext uri="{FF2B5EF4-FFF2-40B4-BE49-F238E27FC236}">
              <a16:creationId xmlns:a16="http://schemas.microsoft.com/office/drawing/2014/main" id="{00000000-0008-0000-0000-000006000000}"/>
            </a:ext>
          </a:extLst>
        </xdr:cNvPr>
        <xdr:cNvSpPr/>
      </xdr:nvSpPr>
      <xdr:spPr>
        <a:xfrm>
          <a:off x="8848725" y="495300"/>
          <a:ext cx="1981199" cy="1200149"/>
        </a:xfrm>
        <a:prstGeom prst="roundRect">
          <a:avLst/>
        </a:prstGeom>
        <a:solidFill>
          <a:schemeClr val="accent2">
            <a:lumMod val="60000"/>
            <a:lumOff val="40000"/>
          </a:schemeClr>
        </a:solidFill>
        <a:ln w="9525">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0" i="0" u="none" strike="noStrike" cap="none" spc="0">
            <a:ln w="0"/>
            <a:solidFill>
              <a:srgbClr val="002060"/>
            </a:solidFill>
            <a:effectLst>
              <a:outerShdw blurRad="38100" dist="19050" dir="2700000" algn="tl" rotWithShape="0">
                <a:schemeClr val="dk1">
                  <a:alpha val="40000"/>
                </a:schemeClr>
              </a:outerShdw>
            </a:effectLst>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14</xdr:col>
          <xdr:colOff>390525</xdr:colOff>
          <xdr:row>7</xdr:row>
          <xdr:rowOff>19049</xdr:rowOff>
        </xdr:from>
        <xdr:to>
          <xdr:col>15</xdr:col>
          <xdr:colOff>180975</xdr:colOff>
          <xdr:row>10</xdr:row>
          <xdr:rowOff>93222</xdr:rowOff>
        </xdr:to>
        <xdr:pic>
          <xdr:nvPicPr>
            <xdr:cNvPr id="8" name="Image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bouton" spid="_x0000_s7387"/>
                </a:ext>
              </a:extLst>
            </xdr:cNvPicPr>
          </xdr:nvPicPr>
          <xdr:blipFill>
            <a:blip xmlns:r="http://schemas.openxmlformats.org/officeDocument/2006/relationships" r:embed="rId1"/>
            <a:srcRect/>
            <a:stretch>
              <a:fillRect/>
            </a:stretch>
          </xdr:blipFill>
          <xdr:spPr bwMode="auto">
            <a:xfrm>
              <a:off x="10144125" y="619124"/>
              <a:ext cx="552450" cy="893323"/>
            </a:xfrm>
            <a:prstGeom prst="rect">
              <a:avLst/>
            </a:prstGeom>
            <a:ln>
              <a:noFill/>
            </a:ln>
            <a:effectLst>
              <a:outerShdw blurRad="292100" dist="139700" dir="2700000" algn="tl" rotWithShape="0">
                <a:srgbClr val="333333">
                  <a:alpha val="65000"/>
                </a:srgbClr>
              </a:outerShdw>
            </a:effectLst>
          </xdr:spPr>
        </xdr:pic>
        <xdr:clientData/>
      </xdr:twoCellAnchor>
    </mc:Choice>
    <mc:Fallback/>
  </mc:AlternateContent>
  <xdr:twoCellAnchor>
    <xdr:from>
      <xdr:col>6</xdr:col>
      <xdr:colOff>619126</xdr:colOff>
      <xdr:row>6</xdr:row>
      <xdr:rowOff>38100</xdr:rowOff>
    </xdr:from>
    <xdr:to>
      <xdr:col>12</xdr:col>
      <xdr:colOff>542926</xdr:colOff>
      <xdr:row>11</xdr:row>
      <xdr:rowOff>161927</xdr:rowOff>
    </xdr:to>
    <xdr:sp macro="" textlink="$L$17">
      <xdr:nvSpPr>
        <xdr:cNvPr id="2" name="Rectangle à coins arrondis 1">
          <a:extLst>
            <a:ext uri="{FF2B5EF4-FFF2-40B4-BE49-F238E27FC236}">
              <a16:creationId xmlns:a16="http://schemas.microsoft.com/office/drawing/2014/main" id="{00000000-0008-0000-0000-000002000000}"/>
            </a:ext>
          </a:extLst>
        </xdr:cNvPr>
        <xdr:cNvSpPr/>
      </xdr:nvSpPr>
      <xdr:spPr>
        <a:xfrm>
          <a:off x="4276726" y="476250"/>
          <a:ext cx="4495800" cy="1219202"/>
        </a:xfrm>
        <a:prstGeom prst="roundRect">
          <a:avLst/>
        </a:prstGeom>
        <a:solidFill>
          <a:schemeClr val="accent2">
            <a:lumMod val="60000"/>
            <a:lumOff val="40000"/>
          </a:schemeClr>
        </a:solidFill>
        <a:ln w="9525">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9A495F-C237-44D8-B750-1C2B6F3AC602}" type="TxLink">
            <a:rPr lang="en-US" sz="2400" b="0" i="0" u="none" strike="noStrike" cap="none" spc="0">
              <a:ln w="0"/>
              <a:solidFill>
                <a:srgbClr val="002060"/>
              </a:solidFill>
              <a:effectLst>
                <a:outerShdw blurRad="38100" dist="19050" dir="2700000" algn="tl" rotWithShape="0">
                  <a:schemeClr val="dk1">
                    <a:alpha val="40000"/>
                  </a:schemeClr>
                </a:outerShdw>
              </a:effectLst>
              <a:latin typeface="Arial"/>
              <a:cs typeface="Arial"/>
            </a:rPr>
            <a:pPr algn="ctr"/>
            <a:t> VERSION bi-format 2017
[France]</a:t>
          </a:fld>
          <a:endParaRPr lang="fr-FR" sz="123400" b="0" cap="none" spc="0">
            <a:ln w="0"/>
            <a:solidFill>
              <a:srgbClr val="002060"/>
            </a:solidFill>
            <a:effectLst>
              <a:outerShdw blurRad="38100" dist="19050" dir="2700000" algn="tl" rotWithShape="0">
                <a:schemeClr val="dk1">
                  <a:alpha val="40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13</xdr:col>
          <xdr:colOff>247650</xdr:colOff>
          <xdr:row>7</xdr:row>
          <xdr:rowOff>228600</xdr:rowOff>
        </xdr:from>
        <xdr:to>
          <xdr:col>15</xdr:col>
          <xdr:colOff>123825</xdr:colOff>
          <xdr:row>9</xdr:row>
          <xdr:rowOff>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9</xdr:row>
          <xdr:rowOff>19050</xdr:rowOff>
        </xdr:from>
        <xdr:to>
          <xdr:col>15</xdr:col>
          <xdr:colOff>152400</xdr:colOff>
          <xdr:row>9</xdr:row>
          <xdr:rowOff>266700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1933575</xdr:colOff>
          <xdr:row>28</xdr:row>
          <xdr:rowOff>0</xdr:rowOff>
        </xdr:from>
        <xdr:to>
          <xdr:col>12</xdr:col>
          <xdr:colOff>479714</xdr:colOff>
          <xdr:row>37</xdr:row>
          <xdr:rowOff>32039</xdr:rowOff>
        </xdr:to>
        <xdr:pic>
          <xdr:nvPicPr>
            <xdr:cNvPr id="12" name="Image 11">
              <a:hlinkClick xmlns:r="http://schemas.openxmlformats.org/officeDocument/2006/relationships" r:id="rId2"/>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Base de Données année N'!$B$1:$H$7" spid="_x0000_s7388"/>
                </a:ext>
              </a:extLst>
            </xdr:cNvPicPr>
          </xdr:nvPicPr>
          <xdr:blipFill>
            <a:blip xmlns:r="http://schemas.openxmlformats.org/officeDocument/2006/relationships" r:embed="rId3"/>
            <a:srcRect/>
            <a:stretch>
              <a:fillRect/>
            </a:stretch>
          </xdr:blipFill>
          <xdr:spPr bwMode="auto">
            <a:xfrm>
              <a:off x="2647950" y="4343400"/>
              <a:ext cx="6061364" cy="1489364"/>
            </a:xfrm>
            <a:prstGeom prst="rect">
              <a:avLst/>
            </a:prstGeom>
            <a:solidFill>
              <a:srgbClr val="FFFFFF">
                <a:shade val="85000"/>
              </a:srgbClr>
            </a:solidFill>
            <a:ln w="101600" cap="sq">
              <a:solidFill>
                <a:srgbClr val="FDFDFD"/>
              </a:solidFill>
              <a:miter lim="800000"/>
            </a:ln>
            <a:effectLst>
              <a:outerShdw blurRad="57150" dist="37500" dir="7560000" sy="98000" kx="110000" ky="200000" algn="tl" rotWithShape="0">
                <a:srgbClr val="000000">
                  <a:alpha val="20000"/>
                </a:srgbClr>
              </a:outerShdw>
            </a:effectLst>
            <a:scene3d>
              <a:camera prst="perspectiveRelaxed">
                <a:rot lat="18960000" lon="0" rev="0"/>
              </a:camera>
              <a:lightRig rig="twoPt" dir="t">
                <a:rot lat="0" lon="0" rev="7200000"/>
              </a:lightRig>
            </a:scene3d>
            <a:sp3d prstMaterial="matte">
              <a:bevelT w="22860" h="12700"/>
              <a:contourClr>
                <a:srgbClr val="FFFFFF"/>
              </a:contourClr>
            </a:sp3d>
          </xdr:spPr>
        </xdr:pic>
        <xdr:clientData/>
      </xdr:twoCellAnchor>
    </mc:Choice>
    <mc:Fallback/>
  </mc:AlternateContent>
  <xdr:twoCellAnchor>
    <xdr:from>
      <xdr:col>12</xdr:col>
      <xdr:colOff>546394</xdr:colOff>
      <xdr:row>10</xdr:row>
      <xdr:rowOff>178947</xdr:rowOff>
    </xdr:from>
    <xdr:to>
      <xdr:col>14</xdr:col>
      <xdr:colOff>666751</xdr:colOff>
      <xdr:row>32</xdr:row>
      <xdr:rowOff>106507</xdr:rowOff>
    </xdr:to>
    <xdr:cxnSp macro="">
      <xdr:nvCxnSpPr>
        <xdr:cNvPr id="4" name="Connecteur : en angle 3">
          <a:extLst>
            <a:ext uri="{FF2B5EF4-FFF2-40B4-BE49-F238E27FC236}">
              <a16:creationId xmlns:a16="http://schemas.microsoft.com/office/drawing/2014/main" id="{00000000-0008-0000-0000-000004000000}"/>
            </a:ext>
          </a:extLst>
        </xdr:cNvPr>
        <xdr:cNvCxnSpPr>
          <a:stCxn id="8" idx="2"/>
        </xdr:cNvCxnSpPr>
      </xdr:nvCxnSpPr>
      <xdr:spPr>
        <a:xfrm rot="5400000">
          <a:off x="7600805" y="2687636"/>
          <a:ext cx="3994735" cy="1644357"/>
        </a:xfrm>
        <a:prstGeom prst="bentConnector3">
          <a:avLst>
            <a:gd name="adj1" fmla="val 100072"/>
          </a:avLst>
        </a:prstGeom>
        <a:ln w="41275" cmpd="sng">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104776</xdr:colOff>
      <xdr:row>6</xdr:row>
      <xdr:rowOff>142876</xdr:rowOff>
    </xdr:from>
    <xdr:to>
      <xdr:col>13</xdr:col>
      <xdr:colOff>428626</xdr:colOff>
      <xdr:row>11</xdr:row>
      <xdr:rowOff>57151</xdr:rowOff>
    </xdr:to>
    <xdr:sp macro="" textlink="">
      <xdr:nvSpPr>
        <xdr:cNvPr id="11" name="Rectangle à coins arrondis 1">
          <a:extLst>
            <a:ext uri="{FF2B5EF4-FFF2-40B4-BE49-F238E27FC236}">
              <a16:creationId xmlns:a16="http://schemas.microsoft.com/office/drawing/2014/main" id="{00000000-0008-0000-0000-00000B000000}"/>
            </a:ext>
          </a:extLst>
        </xdr:cNvPr>
        <xdr:cNvSpPr/>
      </xdr:nvSpPr>
      <xdr:spPr>
        <a:xfrm>
          <a:off x="9096376" y="581026"/>
          <a:ext cx="323850" cy="1009650"/>
        </a:xfrm>
        <a:prstGeom prst="roundRect">
          <a:avLst/>
        </a:prstGeom>
        <a:solidFill>
          <a:schemeClr val="accent2">
            <a:lumMod val="60000"/>
            <a:lumOff val="40000"/>
          </a:schemeClr>
        </a:solid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0" i="0" u="none" strike="noStrike" cap="none" spc="0">
            <a:ln w="0"/>
            <a:solidFill>
              <a:srgbClr val="002060"/>
            </a:solidFill>
            <a:effectLst>
              <a:outerShdw blurRad="38100" dist="19050" dir="2700000" algn="tl" rotWithShape="0">
                <a:schemeClr val="dk1">
                  <a:alpha val="40000"/>
                </a:schemeClr>
              </a:outerShdw>
            </a:effectLst>
            <a:latin typeface="Arial"/>
            <a:cs typeface="Arial"/>
          </a:endParaRPr>
        </a:p>
      </xdr:txBody>
    </xdr:sp>
    <xdr:clientData/>
  </xdr:twoCellAnchor>
  <xdr:twoCellAnchor>
    <xdr:from>
      <xdr:col>12</xdr:col>
      <xdr:colOff>733425</xdr:colOff>
      <xdr:row>14</xdr:row>
      <xdr:rowOff>28575</xdr:rowOff>
    </xdr:from>
    <xdr:to>
      <xdr:col>16</xdr:col>
      <xdr:colOff>0</xdr:colOff>
      <xdr:row>17</xdr:row>
      <xdr:rowOff>209550</xdr:rowOff>
    </xdr:to>
    <xdr:sp macro="" textlink="">
      <xdr:nvSpPr>
        <xdr:cNvPr id="7" name="Bulle narrative : rectangle 6">
          <a:extLst>
            <a:ext uri="{FF2B5EF4-FFF2-40B4-BE49-F238E27FC236}">
              <a16:creationId xmlns:a16="http://schemas.microsoft.com/office/drawing/2014/main" id="{00000000-0008-0000-0000-000007000000}"/>
            </a:ext>
          </a:extLst>
        </xdr:cNvPr>
        <xdr:cNvSpPr/>
      </xdr:nvSpPr>
      <xdr:spPr>
        <a:xfrm>
          <a:off x="8963025" y="2238375"/>
          <a:ext cx="2314575" cy="857250"/>
        </a:xfrm>
        <a:prstGeom prst="wedgeRectCallout">
          <a:avLst>
            <a:gd name="adj1" fmla="val 19151"/>
            <a:gd name="adj2" fmla="val -122755"/>
          </a:avLst>
        </a:prstGeom>
        <a:solidFill>
          <a:schemeClr val="accent2">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tx2">
                  <a:lumMod val="75000"/>
                </a:schemeClr>
              </a:solidFill>
            </a:rPr>
            <a:t>sélectionner le mode avec </a:t>
          </a:r>
        </a:p>
        <a:p>
          <a:pPr algn="l"/>
          <a:r>
            <a:rPr lang="fr-FR" sz="1100">
              <a:solidFill>
                <a:schemeClr val="tx2">
                  <a:lumMod val="75000"/>
                </a:schemeClr>
              </a:solidFill>
            </a:rPr>
            <a:t>ce bouton magique (brevet JMS ;)</a:t>
          </a:r>
        </a:p>
        <a:p>
          <a:pPr algn="l"/>
          <a:r>
            <a:rPr lang="fr-FR" sz="1100">
              <a:solidFill>
                <a:schemeClr val="tx2">
                  <a:lumMod val="75000"/>
                </a:schemeClr>
              </a:solidFill>
            </a:rPr>
            <a:t>- CI = </a:t>
          </a:r>
          <a:r>
            <a:rPr lang="fr-FR" sz="1100">
              <a:solidFill>
                <a:schemeClr val="tx2">
                  <a:lumMod val="75000"/>
                </a:schemeClr>
              </a:solidFill>
              <a:effectLst/>
              <a:latin typeface="+mn-lt"/>
              <a:ea typeface="+mn-ea"/>
              <a:cs typeface="+mn-cs"/>
            </a:rPr>
            <a:t>Côte d'Ivoire</a:t>
          </a:r>
          <a:endParaRPr lang="fr-FR" sz="1100">
            <a:solidFill>
              <a:schemeClr val="tx2">
                <a:lumMod val="75000"/>
              </a:schemeClr>
            </a:solidFill>
          </a:endParaRPr>
        </a:p>
        <a:p>
          <a:pPr algn="l"/>
          <a:r>
            <a:rPr lang="fr-FR" sz="1100">
              <a:solidFill>
                <a:schemeClr val="tx2">
                  <a:lumMod val="75000"/>
                </a:schemeClr>
              </a:solidFill>
            </a:rPr>
            <a:t>- FR. = </a:t>
          </a:r>
          <a:r>
            <a:rPr lang="fr-FR" sz="1100">
              <a:solidFill>
                <a:schemeClr val="tx2">
                  <a:lumMod val="75000"/>
                </a:schemeClr>
              </a:solidFill>
              <a:effectLst/>
              <a:latin typeface="+mn-lt"/>
              <a:ea typeface="+mn-ea"/>
              <a:cs typeface="+mn-cs"/>
            </a:rPr>
            <a:t>France</a:t>
          </a:r>
          <a:endParaRPr lang="fr-FR" sz="1100">
            <a:solidFill>
              <a:schemeClr val="tx2">
                <a:lumMod val="75000"/>
              </a:schemeClr>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104775</xdr:colOff>
      <xdr:row>1</xdr:row>
      <xdr:rowOff>19050</xdr:rowOff>
    </xdr:from>
    <xdr:to>
      <xdr:col>12</xdr:col>
      <xdr:colOff>342899</xdr:colOff>
      <xdr:row>16</xdr:row>
      <xdr:rowOff>9525</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104775</xdr:colOff>
      <xdr:row>0</xdr:row>
      <xdr:rowOff>142874</xdr:rowOff>
    </xdr:from>
    <xdr:to>
      <xdr:col>1</xdr:col>
      <xdr:colOff>523875</xdr:colOff>
      <xdr:row>1</xdr:row>
      <xdr:rowOff>1419225</xdr:rowOff>
    </xdr:to>
    <mc:AlternateContent xmlns:mc="http://schemas.openxmlformats.org/markup-compatibility/2006" xmlns:a14="http://schemas.microsoft.com/office/drawing/2010/main">
      <mc:Choice Requires="a14">
        <xdr:graphicFrame macro="">
          <xdr:nvGraphicFramePr>
            <xdr:cNvPr id="4" name="SITE">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microsoft.com/office/drawing/2010/slicer">
              <sle:slicer xmlns:sle="http://schemas.microsoft.com/office/drawing/2010/slicer" name="SITE"/>
            </a:graphicData>
          </a:graphic>
        </xdr:graphicFrame>
      </mc:Choice>
      <mc:Fallback xmlns="">
        <xdr:sp macro="" textlink="">
          <xdr:nvSpPr>
            <xdr:cNvPr id="0" name=""/>
            <xdr:cNvSpPr>
              <a:spLocks noTextEdit="1"/>
            </xdr:cNvSpPr>
          </xdr:nvSpPr>
          <xdr:spPr>
            <a:xfrm>
              <a:off x="104775" y="142874"/>
              <a:ext cx="1828800" cy="1381125"/>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twoCellAnchor editAs="oneCell">
    <xdr:from>
      <xdr:col>1</xdr:col>
      <xdr:colOff>666750</xdr:colOff>
      <xdr:row>0</xdr:row>
      <xdr:rowOff>161924</xdr:rowOff>
    </xdr:from>
    <xdr:to>
      <xdr:col>3</xdr:col>
      <xdr:colOff>371475</xdr:colOff>
      <xdr:row>1</xdr:row>
      <xdr:rowOff>1438274</xdr:rowOff>
    </xdr:to>
    <mc:AlternateContent xmlns:mc="http://schemas.openxmlformats.org/markup-compatibility/2006" xmlns:a14="http://schemas.microsoft.com/office/drawing/2010/main">
      <mc:Choice Requires="a14">
        <xdr:graphicFrame macro="">
          <xdr:nvGraphicFramePr>
            <xdr:cNvPr id="5" name="Qualification">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microsoft.com/office/drawing/2010/slicer">
              <sle:slicer xmlns:sle="http://schemas.microsoft.com/office/drawing/2010/slicer" name="Qualification"/>
            </a:graphicData>
          </a:graphic>
        </xdr:graphicFrame>
      </mc:Choice>
      <mc:Fallback xmlns="">
        <xdr:sp macro="" textlink="">
          <xdr:nvSpPr>
            <xdr:cNvPr id="0" name=""/>
            <xdr:cNvSpPr>
              <a:spLocks noTextEdit="1"/>
            </xdr:cNvSpPr>
          </xdr:nvSpPr>
          <xdr:spPr>
            <a:xfrm>
              <a:off x="2076450" y="161924"/>
              <a:ext cx="1828800" cy="1438275"/>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wsDr>
</file>

<file path=xl/drawings/drawing11.xml><?xml version="1.0" encoding="utf-8"?>
<c:userShapes xmlns:c="http://schemas.openxmlformats.org/drawingml/2006/chart">
  <cdr:relSizeAnchor xmlns:cdr="http://schemas.openxmlformats.org/drawingml/2006/chartDrawing">
    <cdr:from>
      <cdr:x>0.74742</cdr:x>
      <cdr:y>0.11323</cdr:y>
    </cdr:from>
    <cdr:to>
      <cdr:x>0.93648</cdr:x>
      <cdr:y>0.18367</cdr:y>
    </cdr:to>
    <cdr:sp macro="" textlink="'pyramide (jms)'!$A$19">
      <cdr:nvSpPr>
        <cdr:cNvPr id="2" name="Rectangle : coins arrondis 1">
          <a:extLst xmlns:a="http://schemas.openxmlformats.org/drawingml/2006/main">
            <a:ext uri="{FF2B5EF4-FFF2-40B4-BE49-F238E27FC236}">
              <a16:creationId xmlns:a16="http://schemas.microsoft.com/office/drawing/2014/main" id="{DF68B8E4-8C33-4484-91EC-379053E3C1F1}"/>
            </a:ext>
          </a:extLst>
        </cdr:cNvPr>
        <cdr:cNvSpPr/>
      </cdr:nvSpPr>
      <cdr:spPr>
        <a:xfrm xmlns:a="http://schemas.openxmlformats.org/drawingml/2006/main">
          <a:off x="4819670" y="422769"/>
          <a:ext cx="1219179" cy="263031"/>
        </a:xfrm>
        <a:prstGeom xmlns:a="http://schemas.openxmlformats.org/drawingml/2006/main" prst="roundRect">
          <a:avLst/>
        </a:prstGeom>
        <a:solidFill xmlns:a="http://schemas.openxmlformats.org/drawingml/2006/main">
          <a:schemeClr val="accent1">
            <a:lumMod val="20000"/>
            <a:lumOff val="8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58D5AC34-7132-4C1F-9FD3-CC6A31BB250E}" type="TxLink">
            <a:rPr lang="en-US" sz="1000" b="0" i="0" u="none" strike="noStrike">
              <a:solidFill>
                <a:srgbClr val="000000"/>
              </a:solidFill>
              <a:latin typeface="Arial"/>
              <a:cs typeface="Arial"/>
            </a:rPr>
            <a:pPr algn="ctr"/>
            <a:t>femmes [180]</a:t>
          </a:fld>
          <a:endParaRPr lang="fr-FR">
            <a:solidFill>
              <a:schemeClr val="tx1"/>
            </a:solidFill>
          </a:endParaRPr>
        </a:p>
      </cdr:txBody>
    </cdr:sp>
  </cdr:relSizeAnchor>
  <cdr:relSizeAnchor xmlns:cdr="http://schemas.openxmlformats.org/drawingml/2006/chartDrawing">
    <cdr:from>
      <cdr:x>0.09158</cdr:x>
      <cdr:y>0.11323</cdr:y>
    </cdr:from>
    <cdr:to>
      <cdr:x>0.28508</cdr:x>
      <cdr:y>0.17602</cdr:y>
    </cdr:to>
    <cdr:sp macro="" textlink="'pyramide (jms)'!$A$18">
      <cdr:nvSpPr>
        <cdr:cNvPr id="3" name="Rectangle : coins arrondis 2">
          <a:extLst xmlns:a="http://schemas.openxmlformats.org/drawingml/2006/main">
            <a:ext uri="{FF2B5EF4-FFF2-40B4-BE49-F238E27FC236}">
              <a16:creationId xmlns:a16="http://schemas.microsoft.com/office/drawing/2014/main" id="{B1D332BD-8F19-4C42-AE15-7538F6738CDA}"/>
            </a:ext>
          </a:extLst>
        </cdr:cNvPr>
        <cdr:cNvSpPr/>
      </cdr:nvSpPr>
      <cdr:spPr>
        <a:xfrm xmlns:a="http://schemas.openxmlformats.org/drawingml/2006/main">
          <a:off x="590577" y="422769"/>
          <a:ext cx="1247748" cy="234456"/>
        </a:xfrm>
        <a:prstGeom xmlns:a="http://schemas.openxmlformats.org/drawingml/2006/main" prst="roundRect">
          <a:avLst/>
        </a:prstGeom>
        <a:solidFill xmlns:a="http://schemas.openxmlformats.org/drawingml/2006/main">
          <a:schemeClr val="accent1">
            <a:lumMod val="20000"/>
            <a:lumOff val="80000"/>
          </a:schemeClr>
        </a:solidFill>
        <a:ln xmlns:a="http://schemas.openxmlformats.org/drawingml/2006/main">
          <a:solidFill>
            <a:schemeClr val="accent2">
              <a:lumMod val="7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B23370E9-8BD1-440A-AC3E-5457B200142A}" type="TxLink">
            <a:rPr lang="en-US" sz="1000" b="0" i="0" u="none" strike="noStrike">
              <a:solidFill>
                <a:srgbClr val="000000"/>
              </a:solidFill>
              <a:latin typeface="Arial"/>
              <a:cs typeface="Arial"/>
            </a:rPr>
            <a:pPr algn="ctr"/>
            <a:t>hommes [105]</a:t>
          </a:fld>
          <a:endParaRPr lang="fr-FR">
            <a:solidFill>
              <a:schemeClr val="tx1"/>
            </a:solidFil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2457450</xdr:colOff>
      <xdr:row>9</xdr:row>
      <xdr:rowOff>57150</xdr:rowOff>
    </xdr:from>
    <xdr:to>
      <xdr:col>4</xdr:col>
      <xdr:colOff>2571750</xdr:colOff>
      <xdr:row>9</xdr:row>
      <xdr:rowOff>180975</xdr:rowOff>
    </xdr:to>
    <xdr:sp macro="" textlink="">
      <xdr:nvSpPr>
        <xdr:cNvPr id="2" name="Ellipse 1">
          <a:hlinkClick xmlns:r="http://schemas.openxmlformats.org/officeDocument/2006/relationships" r:id="rId1" tooltip="vers l'exercice filtre"/>
          <a:extLst>
            <a:ext uri="{FF2B5EF4-FFF2-40B4-BE49-F238E27FC236}">
              <a16:creationId xmlns:a16="http://schemas.microsoft.com/office/drawing/2014/main" id="{00000000-0008-0000-0100-000002000000}"/>
            </a:ext>
          </a:extLst>
        </xdr:cNvPr>
        <xdr:cNvSpPr/>
      </xdr:nvSpPr>
      <xdr:spPr>
        <a:xfrm>
          <a:off x="4943475" y="1971675"/>
          <a:ext cx="114300" cy="123825"/>
        </a:xfrm>
        <a:prstGeom prst="ellipse">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1704975</xdr:colOff>
      <xdr:row>0</xdr:row>
      <xdr:rowOff>47625</xdr:rowOff>
    </xdr:from>
    <xdr:to>
      <xdr:col>4</xdr:col>
      <xdr:colOff>1847850</xdr:colOff>
      <xdr:row>0</xdr:row>
      <xdr:rowOff>209550</xdr:rowOff>
    </xdr:to>
    <xdr:sp macro="" textlink="">
      <xdr:nvSpPr>
        <xdr:cNvPr id="4" name="Ellipse 3">
          <a:hlinkClick xmlns:r="http://schemas.openxmlformats.org/officeDocument/2006/relationships" r:id="rId2" tooltip="Nous y sommes !"/>
          <a:extLst>
            <a:ext uri="{FF2B5EF4-FFF2-40B4-BE49-F238E27FC236}">
              <a16:creationId xmlns:a16="http://schemas.microsoft.com/office/drawing/2014/main" id="{00000000-0008-0000-0100-000004000000}"/>
            </a:ext>
          </a:extLst>
        </xdr:cNvPr>
        <xdr:cNvSpPr/>
      </xdr:nvSpPr>
      <xdr:spPr>
        <a:xfrm>
          <a:off x="4191000" y="4762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editAs="absolute">
    <xdr:from>
      <xdr:col>0</xdr:col>
      <xdr:colOff>0</xdr:colOff>
      <xdr:row>0</xdr:row>
      <xdr:rowOff>0</xdr:rowOff>
    </xdr:from>
    <xdr:to>
      <xdr:col>0</xdr:col>
      <xdr:colOff>468407</xdr:colOff>
      <xdr:row>1</xdr:row>
      <xdr:rowOff>2597</xdr:rowOff>
    </xdr:to>
    <xdr:sp macro="" textlink="">
      <xdr:nvSpPr>
        <xdr:cNvPr id="6" name="AutoShape 10">
          <a:hlinkClick xmlns:r="http://schemas.openxmlformats.org/officeDocument/2006/relationships" r:id="rId3" tooltip="cliquer pour revenir au sommaire"/>
          <a:extLst>
            <a:ext uri="{FF2B5EF4-FFF2-40B4-BE49-F238E27FC236}">
              <a16:creationId xmlns:a16="http://schemas.microsoft.com/office/drawing/2014/main" id="{00000000-0008-0000-0100-000006000000}"/>
            </a:ext>
          </a:extLst>
        </xdr:cNvPr>
        <xdr:cNvSpPr>
          <a:spLocks noChangeArrowheads="1"/>
        </xdr:cNvSpPr>
      </xdr:nvSpPr>
      <xdr:spPr bwMode="auto">
        <a:xfrm flipV="1">
          <a:off x="0" y="0"/>
          <a:ext cx="468407" cy="231197"/>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noAutofit/>
        </a:bodyPr>
        <a:lstStyle/>
        <a:p>
          <a:pPr algn="l" rtl="0">
            <a:defRPr sz="1000"/>
          </a:pPr>
          <a:r>
            <a:rPr lang="en-US" sz="700" b="0" i="0" u="none" strike="noStrike" baseline="0">
              <a:solidFill>
                <a:srgbClr val="000000"/>
              </a:solidFill>
              <a:latin typeface="Arial"/>
              <a:cs typeface="Arial"/>
            </a:rPr>
            <a:t>sommaire</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17318</xdr:colOff>
      <xdr:row>0</xdr:row>
      <xdr:rowOff>0</xdr:rowOff>
    </xdr:from>
    <xdr:to>
      <xdr:col>0</xdr:col>
      <xdr:colOff>485725</xdr:colOff>
      <xdr:row>0</xdr:row>
      <xdr:rowOff>278822</xdr:rowOff>
    </xdr:to>
    <xdr:sp macro="" textlink="">
      <xdr:nvSpPr>
        <xdr:cNvPr id="2" name="AutoShape 10">
          <a:hlinkClick xmlns:r="http://schemas.openxmlformats.org/officeDocument/2006/relationships" r:id="rId1" tooltip="cliquer pour revenir au sommaire"/>
          <a:extLst>
            <a:ext uri="{FF2B5EF4-FFF2-40B4-BE49-F238E27FC236}">
              <a16:creationId xmlns:a16="http://schemas.microsoft.com/office/drawing/2014/main" id="{00000000-0008-0000-0200-000002000000}"/>
            </a:ext>
          </a:extLst>
        </xdr:cNvPr>
        <xdr:cNvSpPr>
          <a:spLocks noChangeArrowheads="1"/>
        </xdr:cNvSpPr>
      </xdr:nvSpPr>
      <xdr:spPr bwMode="auto">
        <a:xfrm flipV="1">
          <a:off x="17318" y="0"/>
          <a:ext cx="468407" cy="27882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no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7</xdr:col>
      <xdr:colOff>593148</xdr:colOff>
      <xdr:row>0</xdr:row>
      <xdr:rowOff>17319</xdr:rowOff>
    </xdr:from>
    <xdr:to>
      <xdr:col>7</xdr:col>
      <xdr:colOff>707448</xdr:colOff>
      <xdr:row>0</xdr:row>
      <xdr:rowOff>141144</xdr:rowOff>
    </xdr:to>
    <xdr:sp macro="" textlink="">
      <xdr:nvSpPr>
        <xdr:cNvPr id="3" name="Ellipse 2">
          <a:hlinkClick xmlns:r="http://schemas.openxmlformats.org/officeDocument/2006/relationships" r:id="rId2" tooltip="vers l'exercice filtre"/>
          <a:extLst>
            <a:ext uri="{FF2B5EF4-FFF2-40B4-BE49-F238E27FC236}">
              <a16:creationId xmlns:a16="http://schemas.microsoft.com/office/drawing/2014/main" id="{00000000-0008-0000-0200-000003000000}"/>
            </a:ext>
          </a:extLst>
        </xdr:cNvPr>
        <xdr:cNvSpPr/>
      </xdr:nvSpPr>
      <xdr:spPr>
        <a:xfrm>
          <a:off x="6508173" y="17319"/>
          <a:ext cx="114300" cy="123825"/>
        </a:xfrm>
        <a:prstGeom prst="ellipse">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133350</xdr:colOff>
      <xdr:row>0</xdr:row>
      <xdr:rowOff>333375</xdr:rowOff>
    </xdr:from>
    <xdr:to>
      <xdr:col>16</xdr:col>
      <xdr:colOff>581025</xdr:colOff>
      <xdr:row>0</xdr:row>
      <xdr:rowOff>581025</xdr:rowOff>
    </xdr:to>
    <xdr:sp macro="" textlink="">
      <xdr:nvSpPr>
        <xdr:cNvPr id="4" name="Rectangle : coins arrondis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14316075" y="333375"/>
          <a:ext cx="447675" cy="247650"/>
        </a:xfrm>
        <a:prstGeom prst="roundRect">
          <a:avLst/>
        </a:prstGeom>
        <a:solidFill>
          <a:schemeClr val="tx1">
            <a:lumMod val="50000"/>
            <a:lumOff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00"/>
            <a:t>aide </a:t>
          </a:r>
        </a:p>
      </xdr:txBody>
    </xdr:sp>
    <xdr:clientData/>
  </xdr:twoCellAnchor>
  <xdr:twoCellAnchor>
    <xdr:from>
      <xdr:col>1</xdr:col>
      <xdr:colOff>0</xdr:colOff>
      <xdr:row>0</xdr:row>
      <xdr:rowOff>0</xdr:rowOff>
    </xdr:from>
    <xdr:to>
      <xdr:col>1</xdr:col>
      <xdr:colOff>142875</xdr:colOff>
      <xdr:row>0</xdr:row>
      <xdr:rowOff>161925</xdr:rowOff>
    </xdr:to>
    <xdr:sp macro="" textlink="">
      <xdr:nvSpPr>
        <xdr:cNvPr id="5" name="Ellipse 4">
          <a:hlinkClick xmlns:r="http://schemas.openxmlformats.org/officeDocument/2006/relationships" r:id="rId4" tooltip="vers la feuille de route"/>
          <a:extLst>
            <a:ext uri="{FF2B5EF4-FFF2-40B4-BE49-F238E27FC236}">
              <a16:creationId xmlns:a16="http://schemas.microsoft.com/office/drawing/2014/main" id="{00000000-0008-0000-0200-000005000000}"/>
            </a:ext>
          </a:extLst>
        </xdr:cNvPr>
        <xdr:cNvSpPr/>
      </xdr:nvSpPr>
      <xdr:spPr>
        <a:xfrm>
          <a:off x="771525" y="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561975</xdr:colOff>
      <xdr:row>1</xdr:row>
      <xdr:rowOff>47625</xdr:rowOff>
    </xdr:from>
    <xdr:to>
      <xdr:col>1</xdr:col>
      <xdr:colOff>3629025</xdr:colOff>
      <xdr:row>1</xdr:row>
      <xdr:rowOff>400050</xdr:rowOff>
    </xdr:to>
    <xdr:sp macro="" textlink="">
      <xdr:nvSpPr>
        <xdr:cNvPr id="4100" name="Text Box 4">
          <a:hlinkClick xmlns:r="http://schemas.openxmlformats.org/officeDocument/2006/relationships" r:id="rId1" tooltip="lien vers la base (cliquer)"/>
          <a:extLst>
            <a:ext uri="{FF2B5EF4-FFF2-40B4-BE49-F238E27FC236}">
              <a16:creationId xmlns:a16="http://schemas.microsoft.com/office/drawing/2014/main" id="{00000000-0008-0000-0300-000004100000}"/>
            </a:ext>
          </a:extLst>
        </xdr:cNvPr>
        <xdr:cNvSpPr txBox="1">
          <a:spLocks noChangeArrowheads="1"/>
        </xdr:cNvSpPr>
      </xdr:nvSpPr>
      <xdr:spPr bwMode="auto">
        <a:xfrm>
          <a:off x="885825" y="504825"/>
          <a:ext cx="3067050" cy="352425"/>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compléter ce tableau en utilsant les filtres </a:t>
          </a:r>
        </a:p>
        <a:p>
          <a:pPr algn="l" rtl="0">
            <a:defRPr sz="1000"/>
          </a:pPr>
          <a:r>
            <a:rPr lang="en-US" sz="1000" b="1" i="0" u="none" strike="noStrike" baseline="0">
              <a:solidFill>
                <a:srgbClr val="000000"/>
              </a:solidFill>
              <a:latin typeface="Arial"/>
              <a:cs typeface="Arial"/>
            </a:rPr>
            <a:t>+ la calculette cachée sur la base de données</a:t>
          </a:r>
        </a:p>
      </xdr:txBody>
    </xdr:sp>
    <xdr:clientData/>
  </xdr:twoCellAnchor>
  <xdr:twoCellAnchor editAs="absolute">
    <xdr:from>
      <xdr:col>0</xdr:col>
      <xdr:colOff>114300</xdr:colOff>
      <xdr:row>0</xdr:row>
      <xdr:rowOff>28575</xdr:rowOff>
    </xdr:from>
    <xdr:to>
      <xdr:col>1</xdr:col>
      <xdr:colOff>258857</xdr:colOff>
      <xdr:row>0</xdr:row>
      <xdr:rowOff>270327</xdr:rowOff>
    </xdr:to>
    <xdr:sp macro="" textlink="">
      <xdr:nvSpPr>
        <xdr:cNvPr id="4106" name="AutoShape 10">
          <a:hlinkClick xmlns:r="http://schemas.openxmlformats.org/officeDocument/2006/relationships" r:id="rId2" tooltip="cliquer pour revenir au sommaire"/>
          <a:extLst>
            <a:ext uri="{FF2B5EF4-FFF2-40B4-BE49-F238E27FC236}">
              <a16:creationId xmlns:a16="http://schemas.microsoft.com/office/drawing/2014/main" id="{00000000-0008-0000-0300-00000A10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2</xdr:col>
      <xdr:colOff>619125</xdr:colOff>
      <xdr:row>0</xdr:row>
      <xdr:rowOff>161925</xdr:rowOff>
    </xdr:from>
    <xdr:to>
      <xdr:col>2</xdr:col>
      <xdr:colOff>733425</xdr:colOff>
      <xdr:row>0</xdr:row>
      <xdr:rowOff>285750</xdr:rowOff>
    </xdr:to>
    <xdr:sp macro="" textlink="">
      <xdr:nvSpPr>
        <xdr:cNvPr id="4" name="Ellipse 3">
          <a:hlinkClick xmlns:r="http://schemas.openxmlformats.org/officeDocument/2006/relationships" r:id="rId3" tooltip="vers la base de données"/>
          <a:extLst>
            <a:ext uri="{FF2B5EF4-FFF2-40B4-BE49-F238E27FC236}">
              <a16:creationId xmlns:a16="http://schemas.microsoft.com/office/drawing/2014/main" id="{00000000-0008-0000-0300-000004000000}"/>
            </a:ext>
          </a:extLst>
        </xdr:cNvPr>
        <xdr:cNvSpPr/>
      </xdr:nvSpPr>
      <xdr:spPr>
        <a:xfrm>
          <a:off x="5715000" y="161925"/>
          <a:ext cx="114300" cy="123825"/>
        </a:xfrm>
        <a:prstGeom prst="ellipse">
          <a:avLst/>
        </a:prstGeom>
        <a:solidFill>
          <a:srgbClr val="0070C0"/>
        </a:solidFill>
        <a:ln>
          <a:solidFill>
            <a:srgbClr val="0070C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solidFill>
              <a:schemeClr val="tx2">
                <a:lumMod val="60000"/>
                <a:lumOff val="40000"/>
              </a:schemeClr>
            </a:solidFill>
          </a:endParaRPr>
        </a:p>
      </xdr:txBody>
    </xdr:sp>
    <xdr:clientData/>
  </xdr:twoCellAnchor>
  <xdr:twoCellAnchor>
    <xdr:from>
      <xdr:col>1</xdr:col>
      <xdr:colOff>361950</xdr:colOff>
      <xdr:row>0</xdr:row>
      <xdr:rowOff>66675</xdr:rowOff>
    </xdr:from>
    <xdr:to>
      <xdr:col>1</xdr:col>
      <xdr:colOff>504825</xdr:colOff>
      <xdr:row>0</xdr:row>
      <xdr:rowOff>228600</xdr:rowOff>
    </xdr:to>
    <xdr:sp macro="" textlink="">
      <xdr:nvSpPr>
        <xdr:cNvPr id="9" name="Ellipse 8">
          <a:hlinkClick xmlns:r="http://schemas.openxmlformats.org/officeDocument/2006/relationships" r:id="rId4" tooltip="vers l'exercice filtre"/>
          <a:extLst>
            <a:ext uri="{FF2B5EF4-FFF2-40B4-BE49-F238E27FC236}">
              <a16:creationId xmlns:a16="http://schemas.microsoft.com/office/drawing/2014/main" id="{00000000-0008-0000-0300-000009000000}"/>
            </a:ext>
          </a:extLst>
        </xdr:cNvPr>
        <xdr:cNvSpPr/>
      </xdr:nvSpPr>
      <xdr:spPr>
        <a:xfrm>
          <a:off x="685800" y="6667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647700</xdr:colOff>
      <xdr:row>0</xdr:row>
      <xdr:rowOff>19050</xdr:rowOff>
    </xdr:from>
    <xdr:to>
      <xdr:col>2</xdr:col>
      <xdr:colOff>767876</xdr:colOff>
      <xdr:row>0</xdr:row>
      <xdr:rowOff>189610</xdr:rowOff>
    </xdr:to>
    <xdr:sp macro="" textlink="">
      <xdr:nvSpPr>
        <xdr:cNvPr id="2059" name="Text Box 11">
          <a:extLst>
            <a:ext uri="{FF2B5EF4-FFF2-40B4-BE49-F238E27FC236}">
              <a16:creationId xmlns:a16="http://schemas.microsoft.com/office/drawing/2014/main" id="{00000000-0008-0000-0400-00000B080000}"/>
            </a:ext>
          </a:extLst>
        </xdr:cNvPr>
        <xdr:cNvSpPr txBox="1">
          <a:spLocks noChangeArrowheads="1"/>
        </xdr:cNvSpPr>
      </xdr:nvSpPr>
      <xdr:spPr bwMode="auto">
        <a:xfrm>
          <a:off x="1581150" y="19050"/>
          <a:ext cx="1329851" cy="170560"/>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wrap="none" lIns="18288" tIns="22860" rIns="0" bIns="0" anchor="t" upright="1">
          <a:spAutoFit/>
        </a:bodyPr>
        <a:lstStyle/>
        <a:p>
          <a:pPr algn="l" rtl="0">
            <a:defRPr sz="1000"/>
          </a:pPr>
          <a:r>
            <a:rPr lang="en-US" sz="1000" b="1" i="0" u="none" strike="noStrike" baseline="0">
              <a:solidFill>
                <a:srgbClr val="000000"/>
              </a:solidFill>
              <a:latin typeface="Arial"/>
              <a:cs typeface="Arial"/>
            </a:rPr>
            <a:t> compléter ce tableau</a:t>
          </a:r>
        </a:p>
      </xdr:txBody>
    </xdr:sp>
    <xdr:clientData/>
  </xdr:twoCellAnchor>
  <xdr:twoCellAnchor editAs="absolute">
    <xdr:from>
      <xdr:col>0</xdr:col>
      <xdr:colOff>114300</xdr:colOff>
      <xdr:row>0</xdr:row>
      <xdr:rowOff>28575</xdr:rowOff>
    </xdr:from>
    <xdr:to>
      <xdr:col>0</xdr:col>
      <xdr:colOff>582707</xdr:colOff>
      <xdr:row>0</xdr:row>
      <xdr:rowOff>270327</xdr:rowOff>
    </xdr:to>
    <xdr:sp macro="" textlink="">
      <xdr:nvSpPr>
        <xdr:cNvPr id="2068" name="AutoShape 20">
          <a:hlinkClick xmlns:r="http://schemas.openxmlformats.org/officeDocument/2006/relationships" r:id="rId1" tooltip="cliquer pour revenir au sommaire"/>
          <a:extLst>
            <a:ext uri="{FF2B5EF4-FFF2-40B4-BE49-F238E27FC236}">
              <a16:creationId xmlns:a16="http://schemas.microsoft.com/office/drawing/2014/main" id="{00000000-0008-0000-0400-00001408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0</xdr:col>
      <xdr:colOff>723900</xdr:colOff>
      <xdr:row>0</xdr:row>
      <xdr:rowOff>85725</xdr:rowOff>
    </xdr:from>
    <xdr:to>
      <xdr:col>0</xdr:col>
      <xdr:colOff>866775</xdr:colOff>
      <xdr:row>0</xdr:row>
      <xdr:rowOff>247650</xdr:rowOff>
    </xdr:to>
    <xdr:sp macro="" textlink="">
      <xdr:nvSpPr>
        <xdr:cNvPr id="4" name="Ellipse 3">
          <a:hlinkClick xmlns:r="http://schemas.openxmlformats.org/officeDocument/2006/relationships" r:id="rId2" tooltip="vers l'exercice filtre"/>
          <a:extLst>
            <a:ext uri="{FF2B5EF4-FFF2-40B4-BE49-F238E27FC236}">
              <a16:creationId xmlns:a16="http://schemas.microsoft.com/office/drawing/2014/main" id="{00000000-0008-0000-0400-000004000000}"/>
            </a:ext>
          </a:extLst>
        </xdr:cNvPr>
        <xdr:cNvSpPr/>
      </xdr:nvSpPr>
      <xdr:spPr>
        <a:xfrm>
          <a:off x="723900" y="8572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114300</xdr:colOff>
      <xdr:row>0</xdr:row>
      <xdr:rowOff>28575</xdr:rowOff>
    </xdr:from>
    <xdr:to>
      <xdr:col>1</xdr:col>
      <xdr:colOff>363632</xdr:colOff>
      <xdr:row>0</xdr:row>
      <xdr:rowOff>270327</xdr:rowOff>
    </xdr:to>
    <xdr:sp macro="" textlink="">
      <xdr:nvSpPr>
        <xdr:cNvPr id="5124" name="AutoShape 4">
          <a:hlinkClick xmlns:r="http://schemas.openxmlformats.org/officeDocument/2006/relationships" r:id="rId1" tooltip="cliquer pour revenir au sommaire"/>
          <a:extLst>
            <a:ext uri="{FF2B5EF4-FFF2-40B4-BE49-F238E27FC236}">
              <a16:creationId xmlns:a16="http://schemas.microsoft.com/office/drawing/2014/main" id="{00000000-0008-0000-0500-00000414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editAs="absolute">
    <xdr:from>
      <xdr:col>3</xdr:col>
      <xdr:colOff>1085850</xdr:colOff>
      <xdr:row>0</xdr:row>
      <xdr:rowOff>66675</xdr:rowOff>
    </xdr:from>
    <xdr:to>
      <xdr:col>6</xdr:col>
      <xdr:colOff>1208628</xdr:colOff>
      <xdr:row>0</xdr:row>
      <xdr:rowOff>237235</xdr:rowOff>
    </xdr:to>
    <xdr:sp macro="" textlink="">
      <xdr:nvSpPr>
        <xdr:cNvPr id="5143" name="Text Box 5">
          <a:hlinkClick xmlns:r="http://schemas.openxmlformats.org/officeDocument/2006/relationships" r:id="rId2" tooltip="lien vers la base (cliquer)"/>
          <a:extLst>
            <a:ext uri="{FF2B5EF4-FFF2-40B4-BE49-F238E27FC236}">
              <a16:creationId xmlns:a16="http://schemas.microsoft.com/office/drawing/2014/main" id="{00000000-0008-0000-0500-000017140000}"/>
            </a:ext>
          </a:extLst>
        </xdr:cNvPr>
        <xdr:cNvSpPr txBox="1">
          <a:spLocks noChangeArrowheads="1"/>
        </xdr:cNvSpPr>
      </xdr:nvSpPr>
      <xdr:spPr bwMode="auto">
        <a:xfrm>
          <a:off x="3190875" y="66675"/>
          <a:ext cx="3056478" cy="170560"/>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wrap="none" lIns="27432" tIns="22860" rIns="0" bIns="0" anchor="t" upright="1">
          <a:spAutoFit/>
        </a:bodyPr>
        <a:lstStyle/>
        <a:p>
          <a:pPr algn="l" rtl="0">
            <a:defRPr sz="1000"/>
          </a:pPr>
          <a:r>
            <a:rPr lang="fr-FR" sz="1000" b="1" i="0" u="none" strike="noStrike" baseline="0">
              <a:solidFill>
                <a:srgbClr val="000000"/>
              </a:solidFill>
              <a:latin typeface="Arial"/>
              <a:cs typeface="Arial"/>
            </a:rPr>
            <a:t>à compléter (instructions dans les commentaires)</a:t>
          </a:r>
        </a:p>
      </xdr:txBody>
    </xdr:sp>
    <xdr:clientData/>
  </xdr:twoCellAnchor>
  <xdr:twoCellAnchor>
    <xdr:from>
      <xdr:col>1</xdr:col>
      <xdr:colOff>504825</xdr:colOff>
      <xdr:row>0</xdr:row>
      <xdr:rowOff>76200</xdr:rowOff>
    </xdr:from>
    <xdr:to>
      <xdr:col>1</xdr:col>
      <xdr:colOff>647700</xdr:colOff>
      <xdr:row>0</xdr:row>
      <xdr:rowOff>238125</xdr:rowOff>
    </xdr:to>
    <xdr:sp macro="" textlink="">
      <xdr:nvSpPr>
        <xdr:cNvPr id="4" name="Ellipse 3">
          <a:hlinkClick xmlns:r="http://schemas.openxmlformats.org/officeDocument/2006/relationships" r:id="rId3" tooltip="vers l'exercice filtre"/>
          <a:extLst>
            <a:ext uri="{FF2B5EF4-FFF2-40B4-BE49-F238E27FC236}">
              <a16:creationId xmlns:a16="http://schemas.microsoft.com/office/drawing/2014/main" id="{00000000-0008-0000-0500-000004000000}"/>
            </a:ext>
          </a:extLst>
        </xdr:cNvPr>
        <xdr:cNvSpPr/>
      </xdr:nvSpPr>
      <xdr:spPr>
        <a:xfrm>
          <a:off x="723900"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0</xdr:colOff>
      <xdr:row>6</xdr:row>
      <xdr:rowOff>0</xdr:rowOff>
    </xdr:to>
    <xdr:sp macro="" textlink="">
      <xdr:nvSpPr>
        <xdr:cNvPr id="6272" name="Rectangle 1">
          <a:extLst>
            <a:ext uri="{FF2B5EF4-FFF2-40B4-BE49-F238E27FC236}">
              <a16:creationId xmlns:a16="http://schemas.microsoft.com/office/drawing/2014/main" id="{00000000-0008-0000-0600-000080180000}"/>
            </a:ext>
          </a:extLst>
        </xdr:cNvPr>
        <xdr:cNvSpPr>
          <a:spLocks noChangeArrowheads="1"/>
        </xdr:cNvSpPr>
      </xdr:nvSpPr>
      <xdr:spPr bwMode="auto">
        <a:xfrm>
          <a:off x="57150" y="1609725"/>
          <a:ext cx="5876925" cy="17145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7</xdr:row>
      <xdr:rowOff>0</xdr:rowOff>
    </xdr:from>
    <xdr:to>
      <xdr:col>5</xdr:col>
      <xdr:colOff>0</xdr:colOff>
      <xdr:row>8</xdr:row>
      <xdr:rowOff>0</xdr:rowOff>
    </xdr:to>
    <xdr:sp macro="" textlink="">
      <xdr:nvSpPr>
        <xdr:cNvPr id="6273" name="Rectangle 2">
          <a:extLst>
            <a:ext uri="{FF2B5EF4-FFF2-40B4-BE49-F238E27FC236}">
              <a16:creationId xmlns:a16="http://schemas.microsoft.com/office/drawing/2014/main" id="{00000000-0008-0000-0600-000081180000}"/>
            </a:ext>
          </a:extLst>
        </xdr:cNvPr>
        <xdr:cNvSpPr>
          <a:spLocks noChangeArrowheads="1"/>
        </xdr:cNvSpPr>
      </xdr:nvSpPr>
      <xdr:spPr bwMode="auto">
        <a:xfrm>
          <a:off x="57150" y="1943100"/>
          <a:ext cx="5876925" cy="16192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9</xdr:row>
      <xdr:rowOff>0</xdr:rowOff>
    </xdr:from>
    <xdr:to>
      <xdr:col>5</xdr:col>
      <xdr:colOff>0</xdr:colOff>
      <xdr:row>10</xdr:row>
      <xdr:rowOff>0</xdr:rowOff>
    </xdr:to>
    <xdr:sp macro="" textlink="">
      <xdr:nvSpPr>
        <xdr:cNvPr id="6274" name="Rectangle 3">
          <a:extLst>
            <a:ext uri="{FF2B5EF4-FFF2-40B4-BE49-F238E27FC236}">
              <a16:creationId xmlns:a16="http://schemas.microsoft.com/office/drawing/2014/main" id="{00000000-0008-0000-0600-000082180000}"/>
            </a:ext>
          </a:extLst>
        </xdr:cNvPr>
        <xdr:cNvSpPr>
          <a:spLocks noChangeArrowheads="1"/>
        </xdr:cNvSpPr>
      </xdr:nvSpPr>
      <xdr:spPr bwMode="auto">
        <a:xfrm>
          <a:off x="57150" y="2266950"/>
          <a:ext cx="5876925" cy="64770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11</xdr:row>
      <xdr:rowOff>0</xdr:rowOff>
    </xdr:from>
    <xdr:to>
      <xdr:col>5</xdr:col>
      <xdr:colOff>0</xdr:colOff>
      <xdr:row>12</xdr:row>
      <xdr:rowOff>0</xdr:rowOff>
    </xdr:to>
    <xdr:sp macro="" textlink="">
      <xdr:nvSpPr>
        <xdr:cNvPr id="6275" name="Rectangle 4">
          <a:extLst>
            <a:ext uri="{FF2B5EF4-FFF2-40B4-BE49-F238E27FC236}">
              <a16:creationId xmlns:a16="http://schemas.microsoft.com/office/drawing/2014/main" id="{00000000-0008-0000-0600-000083180000}"/>
            </a:ext>
          </a:extLst>
        </xdr:cNvPr>
        <xdr:cNvSpPr>
          <a:spLocks noChangeArrowheads="1"/>
        </xdr:cNvSpPr>
      </xdr:nvSpPr>
      <xdr:spPr bwMode="auto">
        <a:xfrm>
          <a:off x="57150" y="3086100"/>
          <a:ext cx="5876925" cy="64770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13</xdr:row>
      <xdr:rowOff>0</xdr:rowOff>
    </xdr:from>
    <xdr:to>
      <xdr:col>5</xdr:col>
      <xdr:colOff>0</xdr:colOff>
      <xdr:row>14</xdr:row>
      <xdr:rowOff>0</xdr:rowOff>
    </xdr:to>
    <xdr:sp macro="" textlink="">
      <xdr:nvSpPr>
        <xdr:cNvPr id="6276" name="Rectangle 5">
          <a:extLst>
            <a:ext uri="{FF2B5EF4-FFF2-40B4-BE49-F238E27FC236}">
              <a16:creationId xmlns:a16="http://schemas.microsoft.com/office/drawing/2014/main" id="{00000000-0008-0000-0600-000084180000}"/>
            </a:ext>
          </a:extLst>
        </xdr:cNvPr>
        <xdr:cNvSpPr>
          <a:spLocks noChangeArrowheads="1"/>
        </xdr:cNvSpPr>
      </xdr:nvSpPr>
      <xdr:spPr bwMode="auto">
        <a:xfrm>
          <a:off x="57150" y="3895725"/>
          <a:ext cx="5876925" cy="48577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xdr:row>
      <xdr:rowOff>0</xdr:rowOff>
    </xdr:from>
    <xdr:to>
      <xdr:col>5</xdr:col>
      <xdr:colOff>0</xdr:colOff>
      <xdr:row>2</xdr:row>
      <xdr:rowOff>0</xdr:rowOff>
    </xdr:to>
    <xdr:sp macro="" textlink="">
      <xdr:nvSpPr>
        <xdr:cNvPr id="6277" name="Rectangle 6">
          <a:extLst>
            <a:ext uri="{FF2B5EF4-FFF2-40B4-BE49-F238E27FC236}">
              <a16:creationId xmlns:a16="http://schemas.microsoft.com/office/drawing/2014/main" id="{00000000-0008-0000-0600-000085180000}"/>
            </a:ext>
          </a:extLst>
        </xdr:cNvPr>
        <xdr:cNvSpPr>
          <a:spLocks noChangeArrowheads="1"/>
        </xdr:cNvSpPr>
      </xdr:nvSpPr>
      <xdr:spPr bwMode="auto">
        <a:xfrm>
          <a:off x="57150" y="295275"/>
          <a:ext cx="5876925" cy="50482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absolute">
    <xdr:from>
      <xdr:col>1</xdr:col>
      <xdr:colOff>57150</xdr:colOff>
      <xdr:row>0</xdr:row>
      <xdr:rowOff>28575</xdr:rowOff>
    </xdr:from>
    <xdr:to>
      <xdr:col>1</xdr:col>
      <xdr:colOff>525557</xdr:colOff>
      <xdr:row>0</xdr:row>
      <xdr:rowOff>270327</xdr:rowOff>
    </xdr:to>
    <xdr:sp macro="" textlink="">
      <xdr:nvSpPr>
        <xdr:cNvPr id="6152" name="AutoShape 8">
          <a:hlinkClick xmlns:r="http://schemas.openxmlformats.org/officeDocument/2006/relationships" r:id="rId1" tooltip="cliquer pour revenir au sommaire"/>
          <a:extLst>
            <a:ext uri="{FF2B5EF4-FFF2-40B4-BE49-F238E27FC236}">
              <a16:creationId xmlns:a16="http://schemas.microsoft.com/office/drawing/2014/main" id="{00000000-0008-0000-0600-00000818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1</xdr:col>
      <xdr:colOff>0</xdr:colOff>
      <xdr:row>3</xdr:row>
      <xdr:rowOff>0</xdr:rowOff>
    </xdr:from>
    <xdr:to>
      <xdr:col>5</xdr:col>
      <xdr:colOff>0</xdr:colOff>
      <xdr:row>4</xdr:row>
      <xdr:rowOff>0</xdr:rowOff>
    </xdr:to>
    <xdr:sp macro="" textlink="">
      <xdr:nvSpPr>
        <xdr:cNvPr id="6279" name="Rectangle 11">
          <a:extLst>
            <a:ext uri="{FF2B5EF4-FFF2-40B4-BE49-F238E27FC236}">
              <a16:creationId xmlns:a16="http://schemas.microsoft.com/office/drawing/2014/main" id="{00000000-0008-0000-0600-000087180000}"/>
            </a:ext>
          </a:extLst>
        </xdr:cNvPr>
        <xdr:cNvSpPr>
          <a:spLocks noChangeArrowheads="1"/>
        </xdr:cNvSpPr>
      </xdr:nvSpPr>
      <xdr:spPr bwMode="auto">
        <a:xfrm>
          <a:off x="57150" y="962025"/>
          <a:ext cx="5876925" cy="48577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0</xdr:colOff>
      <xdr:row>0</xdr:row>
      <xdr:rowOff>76200</xdr:rowOff>
    </xdr:from>
    <xdr:to>
      <xdr:col>2</xdr:col>
      <xdr:colOff>142875</xdr:colOff>
      <xdr:row>0</xdr:row>
      <xdr:rowOff>238125</xdr:rowOff>
    </xdr:to>
    <xdr:sp macro="" textlink="">
      <xdr:nvSpPr>
        <xdr:cNvPr id="10" name="Ellipse 9">
          <a:hlinkClick xmlns:r="http://schemas.openxmlformats.org/officeDocument/2006/relationships" r:id="rId2" tooltip="vers l'exercice filtre"/>
          <a:extLst>
            <a:ext uri="{FF2B5EF4-FFF2-40B4-BE49-F238E27FC236}">
              <a16:creationId xmlns:a16="http://schemas.microsoft.com/office/drawing/2014/main" id="{00000000-0008-0000-0600-00000A000000}"/>
            </a:ext>
          </a:extLst>
        </xdr:cNvPr>
        <xdr:cNvSpPr/>
      </xdr:nvSpPr>
      <xdr:spPr>
        <a:xfrm>
          <a:off x="1057275"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114300</xdr:colOff>
      <xdr:row>0</xdr:row>
      <xdr:rowOff>28575</xdr:rowOff>
    </xdr:from>
    <xdr:to>
      <xdr:col>0</xdr:col>
      <xdr:colOff>582707</xdr:colOff>
      <xdr:row>0</xdr:row>
      <xdr:rowOff>270327</xdr:rowOff>
    </xdr:to>
    <xdr:sp macro="" textlink="">
      <xdr:nvSpPr>
        <xdr:cNvPr id="1058" name="AutoShape 34">
          <a:hlinkClick xmlns:r="http://schemas.openxmlformats.org/officeDocument/2006/relationships" r:id="rId1" tooltip="cliquer pour revenir au sommaire"/>
          <a:extLst>
            <a:ext uri="{FF2B5EF4-FFF2-40B4-BE49-F238E27FC236}">
              <a16:creationId xmlns:a16="http://schemas.microsoft.com/office/drawing/2014/main" id="{00000000-0008-0000-0700-00002204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1</xdr:col>
      <xdr:colOff>0</xdr:colOff>
      <xdr:row>0</xdr:row>
      <xdr:rowOff>76200</xdr:rowOff>
    </xdr:from>
    <xdr:to>
      <xdr:col>1</xdr:col>
      <xdr:colOff>142875</xdr:colOff>
      <xdr:row>0</xdr:row>
      <xdr:rowOff>238125</xdr:rowOff>
    </xdr:to>
    <xdr:sp macro="" textlink="">
      <xdr:nvSpPr>
        <xdr:cNvPr id="3" name="Ellipse 2">
          <a:hlinkClick xmlns:r="http://schemas.openxmlformats.org/officeDocument/2006/relationships" r:id="rId2" tooltip="vers l'exercice filtre"/>
          <a:extLst>
            <a:ext uri="{FF2B5EF4-FFF2-40B4-BE49-F238E27FC236}">
              <a16:creationId xmlns:a16="http://schemas.microsoft.com/office/drawing/2014/main" id="{00000000-0008-0000-0700-000003000000}"/>
            </a:ext>
          </a:extLst>
        </xdr:cNvPr>
        <xdr:cNvSpPr/>
      </xdr:nvSpPr>
      <xdr:spPr>
        <a:xfrm>
          <a:off x="952500"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3</xdr:row>
          <xdr:rowOff>47624</xdr:rowOff>
        </xdr:from>
        <xdr:to>
          <xdr:col>3</xdr:col>
          <xdr:colOff>257175</xdr:colOff>
          <xdr:row>9</xdr:row>
          <xdr:rowOff>9119</xdr:rowOff>
        </xdr:to>
        <xdr:pic>
          <xdr:nvPicPr>
            <xdr:cNvPr id="32" name="Image 31">
              <a:extLst>
                <a:ext uri="{FF2B5EF4-FFF2-40B4-BE49-F238E27FC236}">
                  <a16:creationId xmlns:a16="http://schemas.microsoft.com/office/drawing/2014/main" id="{00000000-0008-0000-0800-000020000000}"/>
                </a:ext>
              </a:extLst>
            </xdr:cNvPr>
            <xdr:cNvPicPr>
              <a:picLocks noChangeAspect="1" noChangeArrowheads="1"/>
              <a:extLst>
                <a:ext uri="{84589F7E-364E-4C9E-8A38-B11213B215E9}">
                  <a14:cameraTool cellRange="bouton" spid="_x0000_s16499"/>
                </a:ext>
              </a:extLst>
            </xdr:cNvPicPr>
          </xdr:nvPicPr>
          <xdr:blipFill>
            <a:blip xmlns:r="http://schemas.openxmlformats.org/officeDocument/2006/relationships" r:embed="rId1"/>
            <a:srcRect/>
            <a:stretch>
              <a:fillRect/>
            </a:stretch>
          </xdr:blipFill>
          <xdr:spPr bwMode="auto">
            <a:xfrm>
              <a:off x="1000125" y="1095374"/>
              <a:ext cx="647700" cy="1047345"/>
            </a:xfrm>
            <a:prstGeom prst="rect">
              <a:avLst/>
            </a:prstGeom>
            <a:solidFill>
              <a:schemeClr val="tx1"/>
            </a:solidFill>
            <a:ln w="9525">
              <a:noFill/>
              <a:miter lim="800000"/>
              <a:headEnd/>
              <a:tailEnd/>
            </a:ln>
          </xdr:spPr>
        </xdr:pic>
        <xdr:clientData/>
      </xdr:twoCellAnchor>
    </mc:Choice>
    <mc:Fallback/>
  </mc:AlternateContent>
  <xdr:twoCellAnchor editAs="oneCell">
    <xdr:from>
      <xdr:col>0</xdr:col>
      <xdr:colOff>617963</xdr:colOff>
      <xdr:row>0</xdr:row>
      <xdr:rowOff>0</xdr:rowOff>
    </xdr:from>
    <xdr:to>
      <xdr:col>2</xdr:col>
      <xdr:colOff>4415</xdr:colOff>
      <xdr:row>0</xdr:row>
      <xdr:rowOff>720000</xdr:rowOff>
    </xdr:to>
    <xdr:pic>
      <xdr:nvPicPr>
        <xdr:cNvPr id="6" name="Image 5">
          <a:extLst>
            <a:ext uri="{FF2B5EF4-FFF2-40B4-BE49-F238E27FC236}">
              <a16:creationId xmlns:a16="http://schemas.microsoft.com/office/drawing/2014/main" id="{00000000-0008-0000-08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963" y="0"/>
          <a:ext cx="450000" cy="720000"/>
        </a:xfrm>
        <a:prstGeom prst="rect">
          <a:avLst/>
        </a:prstGeom>
      </xdr:spPr>
    </xdr:pic>
    <xdr:clientData/>
  </xdr:twoCellAnchor>
  <xdr:twoCellAnchor editAs="oneCell">
    <xdr:from>
      <xdr:col>0</xdr:col>
      <xdr:colOff>28575</xdr:colOff>
      <xdr:row>0</xdr:row>
      <xdr:rowOff>0</xdr:rowOff>
    </xdr:from>
    <xdr:to>
      <xdr:col>1</xdr:col>
      <xdr:colOff>22925</xdr:colOff>
      <xdr:row>0</xdr:row>
      <xdr:rowOff>720000</xdr:rowOff>
    </xdr:to>
    <xdr:pic>
      <xdr:nvPicPr>
        <xdr:cNvPr id="8" name="Imag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0"/>
          <a:ext cx="451550" cy="720000"/>
        </a:xfrm>
        <a:prstGeom prst="rect">
          <a:avLst/>
        </a:prstGeom>
      </xdr:spPr>
    </xdr:pic>
    <xdr:clientData/>
  </xdr:twoCellAnchor>
  <xdr:twoCellAnchor editAs="oneCell">
    <xdr:from>
      <xdr:col>0</xdr:col>
      <xdr:colOff>134229</xdr:colOff>
      <xdr:row>0</xdr:row>
      <xdr:rowOff>106680</xdr:rowOff>
    </xdr:from>
    <xdr:to>
      <xdr:col>0</xdr:col>
      <xdr:colOff>300990</xdr:colOff>
      <xdr:row>0</xdr:row>
      <xdr:rowOff>316230</xdr:rowOff>
    </xdr:to>
    <xdr:pic>
      <xdr:nvPicPr>
        <xdr:cNvPr id="14" name="Image 13">
          <a:extLst>
            <a:ext uri="{FF2B5EF4-FFF2-40B4-BE49-F238E27FC236}">
              <a16:creationId xmlns:a16="http://schemas.microsoft.com/office/drawing/2014/main" id="{00000000-0008-0000-0800-00000E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3270" r="73826" b="57626"/>
        <a:stretch/>
      </xdr:blipFill>
      <xdr:spPr>
        <a:xfrm>
          <a:off x="134229" y="106680"/>
          <a:ext cx="166761" cy="209550"/>
        </a:xfrm>
        <a:prstGeom prst="rect">
          <a:avLst/>
        </a:prstGeom>
      </xdr:spPr>
    </xdr:pic>
    <xdr:clientData/>
  </xdr:twoCellAnchor>
  <xdr:twoCellAnchor>
    <xdr:from>
      <xdr:col>0</xdr:col>
      <xdr:colOff>2197</xdr:colOff>
      <xdr:row>0</xdr:row>
      <xdr:rowOff>47772</xdr:rowOff>
    </xdr:from>
    <xdr:to>
      <xdr:col>1</xdr:col>
      <xdr:colOff>28575</xdr:colOff>
      <xdr:row>0</xdr:row>
      <xdr:rowOff>377484</xdr:rowOff>
    </xdr:to>
    <xdr:sp macro="" textlink="">
      <xdr:nvSpPr>
        <xdr:cNvPr id="15" name="Rectangle : coins arrondis 14">
          <a:extLst>
            <a:ext uri="{FF2B5EF4-FFF2-40B4-BE49-F238E27FC236}">
              <a16:creationId xmlns:a16="http://schemas.microsoft.com/office/drawing/2014/main" id="{00000000-0008-0000-0800-00000F000000}"/>
            </a:ext>
          </a:extLst>
        </xdr:cNvPr>
        <xdr:cNvSpPr/>
      </xdr:nvSpPr>
      <xdr:spPr>
        <a:xfrm>
          <a:off x="2197" y="47772"/>
          <a:ext cx="474053" cy="329712"/>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t>C.I</a:t>
          </a:r>
        </a:p>
      </xdr:txBody>
    </xdr:sp>
    <xdr:clientData/>
  </xdr:twoCellAnchor>
  <xdr:twoCellAnchor editAs="oneCell">
    <xdr:from>
      <xdr:col>0</xdr:col>
      <xdr:colOff>114299</xdr:colOff>
      <xdr:row>0</xdr:row>
      <xdr:rowOff>313071</xdr:rowOff>
    </xdr:from>
    <xdr:to>
      <xdr:col>0</xdr:col>
      <xdr:colOff>323850</xdr:colOff>
      <xdr:row>0</xdr:row>
      <xdr:rowOff>550195</xdr:rowOff>
    </xdr:to>
    <xdr:pic>
      <xdr:nvPicPr>
        <xdr:cNvPr id="16" name="Image 15">
          <a:extLst>
            <a:ext uri="{FF2B5EF4-FFF2-40B4-BE49-F238E27FC236}">
              <a16:creationId xmlns:a16="http://schemas.microsoft.com/office/drawing/2014/main" id="{00000000-0008-0000-0800-00001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24" t="21696" r="71568" b="55549"/>
        <a:stretch/>
      </xdr:blipFill>
      <xdr:spPr>
        <a:xfrm>
          <a:off x="114299" y="313071"/>
          <a:ext cx="209551" cy="237124"/>
        </a:xfrm>
        <a:prstGeom prst="rect">
          <a:avLst/>
        </a:prstGeom>
      </xdr:spPr>
    </xdr:pic>
    <xdr:clientData/>
  </xdr:twoCellAnchor>
  <xdr:twoCellAnchor>
    <xdr:from>
      <xdr:col>0</xdr:col>
      <xdr:colOff>0</xdr:colOff>
      <xdr:row>0</xdr:row>
      <xdr:rowOff>236660</xdr:rowOff>
    </xdr:from>
    <xdr:to>
      <xdr:col>1</xdr:col>
      <xdr:colOff>66675</xdr:colOff>
      <xdr:row>0</xdr:row>
      <xdr:rowOff>571500</xdr:rowOff>
    </xdr:to>
    <xdr:sp macro="" textlink="">
      <xdr:nvSpPr>
        <xdr:cNvPr id="17" name="Rectangle : coins arrondis 16">
          <a:extLst>
            <a:ext uri="{FF2B5EF4-FFF2-40B4-BE49-F238E27FC236}">
              <a16:creationId xmlns:a16="http://schemas.microsoft.com/office/drawing/2014/main" id="{00000000-0008-0000-0800-000011000000}"/>
            </a:ext>
          </a:extLst>
        </xdr:cNvPr>
        <xdr:cNvSpPr/>
      </xdr:nvSpPr>
      <xdr:spPr>
        <a:xfrm>
          <a:off x="0" y="236660"/>
          <a:ext cx="514350" cy="334840"/>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solidFill>
                <a:schemeClr val="bg1">
                  <a:lumMod val="65000"/>
                </a:schemeClr>
              </a:solidFill>
            </a:rPr>
            <a:t>FR.			</a:t>
          </a:r>
        </a:p>
      </xdr:txBody>
    </xdr:sp>
    <xdr:clientData/>
  </xdr:twoCellAnchor>
  <xdr:twoCellAnchor editAs="oneCell">
    <xdr:from>
      <xdr:col>1</xdr:col>
      <xdr:colOff>111369</xdr:colOff>
      <xdr:row>0</xdr:row>
      <xdr:rowOff>160020</xdr:rowOff>
    </xdr:from>
    <xdr:to>
      <xdr:col>1</xdr:col>
      <xdr:colOff>278130</xdr:colOff>
      <xdr:row>0</xdr:row>
      <xdr:rowOff>369570</xdr:rowOff>
    </xdr:to>
    <xdr:pic>
      <xdr:nvPicPr>
        <xdr:cNvPr id="18" name="Image 17">
          <a:extLst>
            <a:ext uri="{FF2B5EF4-FFF2-40B4-BE49-F238E27FC236}">
              <a16:creationId xmlns:a16="http://schemas.microsoft.com/office/drawing/2014/main" id="{00000000-0008-0000-08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3270" r="73826" b="57626"/>
        <a:stretch/>
      </xdr:blipFill>
      <xdr:spPr>
        <a:xfrm>
          <a:off x="560949" y="160020"/>
          <a:ext cx="166761" cy="209550"/>
        </a:xfrm>
        <a:prstGeom prst="rect">
          <a:avLst/>
        </a:prstGeom>
      </xdr:spPr>
    </xdr:pic>
    <xdr:clientData/>
  </xdr:twoCellAnchor>
  <xdr:twoCellAnchor>
    <xdr:from>
      <xdr:col>1</xdr:col>
      <xdr:colOff>17437</xdr:colOff>
      <xdr:row>0</xdr:row>
      <xdr:rowOff>89682</xdr:rowOff>
    </xdr:from>
    <xdr:to>
      <xdr:col>2</xdr:col>
      <xdr:colOff>47625</xdr:colOff>
      <xdr:row>0</xdr:row>
      <xdr:rowOff>419394</xdr:rowOff>
    </xdr:to>
    <xdr:sp macro="" textlink="">
      <xdr:nvSpPr>
        <xdr:cNvPr id="19" name="Rectangle : coins arrondis 18">
          <a:extLst>
            <a:ext uri="{FF2B5EF4-FFF2-40B4-BE49-F238E27FC236}">
              <a16:creationId xmlns:a16="http://schemas.microsoft.com/office/drawing/2014/main" id="{00000000-0008-0000-0800-000013000000}"/>
            </a:ext>
          </a:extLst>
        </xdr:cNvPr>
        <xdr:cNvSpPr/>
      </xdr:nvSpPr>
      <xdr:spPr>
        <a:xfrm>
          <a:off x="465112" y="89682"/>
          <a:ext cx="477863" cy="329712"/>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solidFill>
                <a:schemeClr val="bg1">
                  <a:lumMod val="65000"/>
                </a:schemeClr>
              </a:solidFill>
            </a:rPr>
            <a:t>C.I</a:t>
          </a:r>
        </a:p>
      </xdr:txBody>
    </xdr:sp>
    <xdr:clientData/>
  </xdr:twoCellAnchor>
  <xdr:twoCellAnchor editAs="oneCell">
    <xdr:from>
      <xdr:col>1</xdr:col>
      <xdr:colOff>107267</xdr:colOff>
      <xdr:row>0</xdr:row>
      <xdr:rowOff>391259</xdr:rowOff>
    </xdr:from>
    <xdr:to>
      <xdr:col>1</xdr:col>
      <xdr:colOff>320040</xdr:colOff>
      <xdr:row>0</xdr:row>
      <xdr:rowOff>586741</xdr:rowOff>
    </xdr:to>
    <xdr:pic>
      <xdr:nvPicPr>
        <xdr:cNvPr id="20" name="Image 19">
          <a:extLst>
            <a:ext uri="{FF2B5EF4-FFF2-40B4-BE49-F238E27FC236}">
              <a16:creationId xmlns:a16="http://schemas.microsoft.com/office/drawing/2014/main" id="{00000000-0008-0000-0800-000014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7300" r="71568" b="55549"/>
        <a:stretch/>
      </xdr:blipFill>
      <xdr:spPr>
        <a:xfrm>
          <a:off x="556847" y="391259"/>
          <a:ext cx="212773" cy="195482"/>
        </a:xfrm>
        <a:prstGeom prst="rect">
          <a:avLst/>
        </a:prstGeom>
      </xdr:spPr>
    </xdr:pic>
    <xdr:clientData/>
  </xdr:twoCellAnchor>
  <xdr:twoCellAnchor>
    <xdr:from>
      <xdr:col>1</xdr:col>
      <xdr:colOff>19050</xdr:colOff>
      <xdr:row>0</xdr:row>
      <xdr:rowOff>280475</xdr:rowOff>
    </xdr:from>
    <xdr:to>
      <xdr:col>2</xdr:col>
      <xdr:colOff>38100</xdr:colOff>
      <xdr:row>0</xdr:row>
      <xdr:rowOff>678181</xdr:rowOff>
    </xdr:to>
    <xdr:sp macro="" textlink="">
      <xdr:nvSpPr>
        <xdr:cNvPr id="21" name="Rectangle : coins arrondis 20">
          <a:extLst>
            <a:ext uri="{FF2B5EF4-FFF2-40B4-BE49-F238E27FC236}">
              <a16:creationId xmlns:a16="http://schemas.microsoft.com/office/drawing/2014/main" id="{00000000-0008-0000-0800-000015000000}"/>
            </a:ext>
          </a:extLst>
        </xdr:cNvPr>
        <xdr:cNvSpPr/>
      </xdr:nvSpPr>
      <xdr:spPr>
        <a:xfrm>
          <a:off x="466725" y="280475"/>
          <a:ext cx="466725" cy="397706"/>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t>FR.</a:t>
          </a:r>
        </a:p>
      </xdr:txBody>
    </xdr:sp>
    <xdr:clientData/>
  </xdr:twoCellAnchor>
  <xdr:twoCellAnchor editAs="oneCell">
    <xdr:from>
      <xdr:col>3</xdr:col>
      <xdr:colOff>741788</xdr:colOff>
      <xdr:row>0</xdr:row>
      <xdr:rowOff>9525</xdr:rowOff>
    </xdr:from>
    <xdr:to>
      <xdr:col>5</xdr:col>
      <xdr:colOff>4415</xdr:colOff>
      <xdr:row>1</xdr:row>
      <xdr:rowOff>5625</xdr:rowOff>
    </xdr:to>
    <xdr:pic>
      <xdr:nvPicPr>
        <xdr:cNvPr id="22" name="Image 21">
          <a:extLst>
            <a:ext uri="{FF2B5EF4-FFF2-40B4-BE49-F238E27FC236}">
              <a16:creationId xmlns:a16="http://schemas.microsoft.com/office/drawing/2014/main" id="{00000000-0008-0000-0800-00001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2438" y="9525"/>
          <a:ext cx="453252" cy="720000"/>
        </a:xfrm>
        <a:prstGeom prst="rect">
          <a:avLst/>
        </a:prstGeom>
      </xdr:spPr>
    </xdr:pic>
    <xdr:clientData/>
  </xdr:twoCellAnchor>
  <xdr:twoCellAnchor editAs="oneCell">
    <xdr:from>
      <xdr:col>3</xdr:col>
      <xdr:colOff>19050</xdr:colOff>
      <xdr:row>0</xdr:row>
      <xdr:rowOff>0</xdr:rowOff>
    </xdr:from>
    <xdr:to>
      <xdr:col>4</xdr:col>
      <xdr:colOff>13400</xdr:colOff>
      <xdr:row>0</xdr:row>
      <xdr:rowOff>720000</xdr:rowOff>
    </xdr:to>
    <xdr:pic>
      <xdr:nvPicPr>
        <xdr:cNvPr id="23" name="Image 22">
          <a:extLst>
            <a:ext uri="{FF2B5EF4-FFF2-40B4-BE49-F238E27FC236}">
              <a16:creationId xmlns:a16="http://schemas.microsoft.com/office/drawing/2014/main" id="{00000000-0008-0000-08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9700" y="0"/>
          <a:ext cx="451550" cy="72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171450</xdr:colOff>
          <xdr:row>4</xdr:row>
          <xdr:rowOff>85725</xdr:rowOff>
        </xdr:from>
        <xdr:to>
          <xdr:col>3</xdr:col>
          <xdr:colOff>161925</xdr:colOff>
          <xdr:row>5</xdr:row>
          <xdr:rowOff>161925</xdr:rowOff>
        </xdr:to>
        <xdr:sp macro="" textlink="">
          <xdr:nvSpPr>
            <xdr:cNvPr id="16395" name="Option Button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xdr:row>
          <xdr:rowOff>57150</xdr:rowOff>
        </xdr:from>
        <xdr:to>
          <xdr:col>3</xdr:col>
          <xdr:colOff>238125</xdr:colOff>
          <xdr:row>7</xdr:row>
          <xdr:rowOff>76200</xdr:rowOff>
        </xdr:to>
        <xdr:sp macro="" textlink="">
          <xdr:nvSpPr>
            <xdr:cNvPr id="16396" name="Option Button 12" hidden="1">
              <a:extLst>
                <a:ext uri="{63B3BB69-23CF-44E3-9099-C40C66FF867C}">
                  <a14:compatExt spid="_x0000_s16396"/>
                </a:ext>
                <a:ext uri="{FF2B5EF4-FFF2-40B4-BE49-F238E27FC236}">
                  <a16:creationId xmlns:a16="http://schemas.microsoft.com/office/drawing/2014/main" id="{00000000-0008-0000-08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an-Marc Stoeffler" refreshedDate="42860.631812037034" createdVersion="6" refreshedVersion="6" minRefreshableVersion="3" recordCount="286" xr:uid="{00000000-000A-0000-FFFF-FFFF00000000}">
  <cacheSource type="worksheet">
    <worksheetSource ref="A1:K1048576" sheet="Base de Données année N"/>
  </cacheSource>
  <cacheFields count="11">
    <cacheField name="MATRICULE" numFmtId="0">
      <sharedItems containsBlank="1"/>
    </cacheField>
    <cacheField name="NOM" numFmtId="0">
      <sharedItems containsBlank="1"/>
    </cacheField>
    <cacheField name="PRENOM" numFmtId="0">
      <sharedItems containsBlank="1"/>
    </cacheField>
    <cacheField name="Qualification" numFmtId="0">
      <sharedItems containsBlank="1" count="5">
        <s v="2-maitrise"/>
        <s v="3-cadre"/>
        <s v="1-agent"/>
        <s v="4-cadre supérieur"/>
        <m/>
      </sharedItems>
    </cacheField>
    <cacheField name="SITE" numFmtId="0">
      <sharedItems containsBlank="1" count="9">
        <s v="Paris"/>
        <s v="Nice"/>
        <s v="Strasbourg"/>
        <s v="Lille"/>
        <m/>
        <s v="Abidjan" u="1"/>
        <s v="San Pédro" u="1"/>
        <s v="Korhogo" u="1"/>
        <s v="Yamoussoukro" u="1"/>
      </sharedItems>
    </cacheField>
    <cacheField name="PIECE" numFmtId="0">
      <sharedItems containsBlank="1"/>
    </cacheField>
    <cacheField name="TEL" numFmtId="0">
      <sharedItems containsString="0" containsBlank="1" containsNumber="1" containsInteger="1" minValue="3002" maxValue="3999"/>
    </cacheField>
    <cacheField name="SALAIRE ANNUEL" numFmtId="180">
      <sharedItems containsString="0" containsBlank="1" containsNumber="1" minValue="14703.91" maxValue="129398.76"/>
    </cacheField>
    <cacheField name="sexe" numFmtId="0">
      <sharedItems containsBlank="1" count="3">
        <s v="femme"/>
        <s v="homme"/>
        <m/>
      </sharedItems>
    </cacheField>
    <cacheField name="date de naisssance" numFmtId="166">
      <sharedItems containsNonDate="0" containsDate="1" containsString="0" containsBlank="1" minDate="1951-08-13T00:00:00" maxDate="1998-05-06T00:00:00"/>
    </cacheField>
    <cacheField name="AGE" numFmtId="0">
      <sharedItems containsString="0" containsBlank="1" containsNumber="1" containsInteger="1" minValue="19" maxValue="66" count="47">
        <n v="50"/>
        <n v="29"/>
        <n v="40"/>
        <n v="27"/>
        <n v="44"/>
        <n v="56"/>
        <n v="41"/>
        <n v="45"/>
        <n v="42"/>
        <n v="43"/>
        <n v="36"/>
        <n v="28"/>
        <n v="39"/>
        <n v="25"/>
        <n v="55"/>
        <n v="32"/>
        <n v="47"/>
        <n v="46"/>
        <n v="33"/>
        <n v="57"/>
        <n v="61"/>
        <n v="22"/>
        <n v="51"/>
        <n v="49"/>
        <n v="30"/>
        <n v="20"/>
        <n v="38"/>
        <n v="21"/>
        <n v="26"/>
        <n v="54"/>
        <n v="19"/>
        <n v="37"/>
        <n v="24"/>
        <n v="48"/>
        <n v="31"/>
        <n v="60"/>
        <n v="23"/>
        <n v="52"/>
        <n v="53"/>
        <n v="65"/>
        <n v="63"/>
        <n v="35"/>
        <n v="34"/>
        <n v="66"/>
        <n v="64"/>
        <n v="59"/>
        <m/>
      </sharedItems>
      <fieldGroup base="10">
        <rangePr autoStart="0" autoEnd="0" startNum="20" endNum="65" groupInterval="5"/>
        <groupItems count="11">
          <s v="&lt;20 ou (vide)"/>
          <s v="20-24"/>
          <s v="25-29"/>
          <s v="30-34"/>
          <s v="35-39"/>
          <s v="40-44"/>
          <s v="45-49"/>
          <s v="50-54"/>
          <s v="55-59"/>
          <s v="60-65"/>
          <s v="&gt;65"/>
        </groupItems>
      </fieldGroup>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86">
  <r>
    <s v="MYHA5660"/>
    <s v="ABENHAÏM"/>
    <s v="Marine"/>
    <x v="0"/>
    <x v="0"/>
    <s v="pièce 58"/>
    <n v="3091"/>
    <n v="25919.88"/>
    <x v="0"/>
    <d v="1967-11-28T00:00:00"/>
    <x v="0"/>
  </r>
  <r>
    <s v="JUJA7577"/>
    <s v="ABSCHEN"/>
    <s v="Jean"/>
    <x v="0"/>
    <x v="0"/>
    <s v="pièce 74"/>
    <n v="3186"/>
    <n v="33386.42"/>
    <x v="1"/>
    <d v="1988-12-10T00:00:00"/>
    <x v="1"/>
  </r>
  <r>
    <s v="STWA6754"/>
    <s v="ADAMO"/>
    <s v="Stéphane"/>
    <x v="1"/>
    <x v="0"/>
    <s v="pièce 73"/>
    <n v="3056"/>
    <n v="56482.43"/>
    <x v="1"/>
    <d v="1977-03-15T00:00:00"/>
    <x v="2"/>
  </r>
  <r>
    <s v="MOXA8674"/>
    <s v="AGAPOF"/>
    <s v="Marion"/>
    <x v="2"/>
    <x v="1"/>
    <s v="pièce 109"/>
    <n v="3033"/>
    <n v="23405.53"/>
    <x v="0"/>
    <d v="1990-01-23T00:00:00"/>
    <x v="3"/>
  </r>
  <r>
    <s v="OKHA7400"/>
    <s v="ALEMBERT"/>
    <s v="Olivier"/>
    <x v="2"/>
    <x v="0"/>
    <s v="pièce 134"/>
    <n v="3408"/>
    <n v="23397.3"/>
    <x v="1"/>
    <d v="1988-12-11T00:00:00"/>
    <x v="1"/>
  </r>
  <r>
    <s v="AMLL5574"/>
    <s v="AMELLAL"/>
    <s v="Henri"/>
    <x v="2"/>
    <x v="1"/>
    <s v="pièce 232"/>
    <n v="3766"/>
    <n v="25991.41"/>
    <x v="1"/>
    <d v="1973-05-18T00:00:00"/>
    <x v="4"/>
  </r>
  <r>
    <s v="HXFA5611"/>
    <s v="AMELLAL"/>
    <s v="Marc"/>
    <x v="2"/>
    <x v="1"/>
    <s v="pièce 104"/>
    <n v="3132"/>
    <n v="30055.19"/>
    <x v="1"/>
    <d v="1961-01-24T00:00:00"/>
    <x v="5"/>
  </r>
  <r>
    <s v="VYKA6766"/>
    <s v="AMELLAL"/>
    <s v="Viviane"/>
    <x v="1"/>
    <x v="2"/>
    <s v="pièce 80"/>
    <n v="3421"/>
    <n v="56687.15"/>
    <x v="0"/>
    <d v="1976-09-19T00:00:00"/>
    <x v="6"/>
  </r>
  <r>
    <s v="JTNA6125"/>
    <s v="ANGONIN"/>
    <s v="Jean-Pierre"/>
    <x v="0"/>
    <x v="1"/>
    <s v="pièce 70"/>
    <n v="3419"/>
    <n v="38985.629999999997"/>
    <x v="1"/>
    <d v="1972-04-18T00:00:00"/>
    <x v="7"/>
  </r>
  <r>
    <s v="MWCA6264"/>
    <s v="AZOURA"/>
    <s v="Marie-France"/>
    <x v="1"/>
    <x v="1"/>
    <s v="pièce 109"/>
    <n v="3127"/>
    <n v="32083.64"/>
    <x v="0"/>
    <d v="1975-01-11T00:00:00"/>
    <x v="8"/>
  </r>
  <r>
    <s v="MJXA6545"/>
    <s v="AZRIA"/>
    <s v="Maryse"/>
    <x v="0"/>
    <x v="0"/>
    <s v="pièce 233"/>
    <n v="3060"/>
    <n v="25438.560000000001"/>
    <x v="0"/>
    <d v="1974-01-21T00:00:00"/>
    <x v="9"/>
  </r>
  <r>
    <s v="SLJB6306"/>
    <s v="BACH"/>
    <s v="Sylvie"/>
    <x v="1"/>
    <x v="1"/>
    <s v="pièce 90"/>
    <n v="3147"/>
    <n v="37832.730000000003"/>
    <x v="0"/>
    <d v="1973-11-19T00:00:00"/>
    <x v="4"/>
  </r>
  <r>
    <s v="PBXB6056"/>
    <s v="BAH"/>
    <s v="Paule"/>
    <x v="2"/>
    <x v="0"/>
    <s v="pièce 131"/>
    <n v="3795"/>
    <n v="26263.48"/>
    <x v="0"/>
    <d v="1973-10-28T00:00:00"/>
    <x v="4"/>
  </r>
  <r>
    <s v="JQAB5530"/>
    <s v="BARNAUD"/>
    <s v="Janine"/>
    <x v="0"/>
    <x v="1"/>
    <s v="pièce 58"/>
    <n v="3725"/>
    <n v="28919"/>
    <x v="0"/>
    <d v="1961-06-22T00:00:00"/>
    <x v="5"/>
  </r>
  <r>
    <s v="MCEB7242"/>
    <s v="BARRACHINA"/>
    <s v="Monique"/>
    <x v="2"/>
    <x v="0"/>
    <s v="pièce 35"/>
    <n v="3072"/>
    <n v="24443.68"/>
    <x v="0"/>
    <d v="1981-01-03T00:00:00"/>
    <x v="10"/>
  </r>
  <r>
    <s v="SLFB8536"/>
    <s v="BARRANDON"/>
    <s v="Stéphanie"/>
    <x v="2"/>
    <x v="1"/>
    <s v="pièce 34"/>
    <n v="3280"/>
    <n v="17565.52"/>
    <x v="0"/>
    <d v="1989-02-25T00:00:00"/>
    <x v="11"/>
  </r>
  <r>
    <s v="TBJB6446"/>
    <s v="BASS"/>
    <s v="Thierry"/>
    <x v="2"/>
    <x v="2"/>
    <s v="pièce 35"/>
    <n v="3090"/>
    <n v="26606.080000000002"/>
    <x v="1"/>
    <d v="1978-12-03T00:00:00"/>
    <x v="12"/>
  </r>
  <r>
    <s v="ANTB6715"/>
    <s v="BAUDET"/>
    <s v="Arlette"/>
    <x v="2"/>
    <x v="1"/>
    <s v="pièce 91"/>
    <n v="3632"/>
    <n v="23660.81"/>
    <x v="0"/>
    <d v="1961-04-10T00:00:00"/>
    <x v="5"/>
  </r>
  <r>
    <s v="MIVB7134"/>
    <s v="BAUDET"/>
    <s v="Michele"/>
    <x v="2"/>
    <x v="0"/>
    <s v="pièce 96"/>
    <n v="3880"/>
    <n v="27917.52"/>
    <x v="0"/>
    <d v="1981-04-03T00:00:00"/>
    <x v="10"/>
  </r>
  <r>
    <s v="JQDB8360"/>
    <s v="BEAUDEAU"/>
    <s v="Gérard"/>
    <x v="2"/>
    <x v="1"/>
    <s v="pièce 219"/>
    <n v="3008"/>
    <n v="28505.86"/>
    <x v="1"/>
    <d v="1992-03-03T00:00:00"/>
    <x v="13"/>
  </r>
  <r>
    <s v="GLFB8131"/>
    <s v="BEAUMIER"/>
    <s v="Isabelle"/>
    <x v="2"/>
    <x v="1"/>
    <s v="pièce 212"/>
    <n v="3541"/>
    <n v="26357.96"/>
    <x v="1"/>
    <d v="1962-12-03T00:00:00"/>
    <x v="14"/>
  </r>
  <r>
    <s v="ISKB7122"/>
    <s v="BEDO"/>
    <s v="Jean"/>
    <x v="2"/>
    <x v="1"/>
    <s v="pièce 17"/>
    <n v="3595"/>
    <n v="19949.29"/>
    <x v="0"/>
    <d v="1985-08-08T00:00:00"/>
    <x v="15"/>
  </r>
  <r>
    <s v="ERUB5334"/>
    <s v="BEETHOVEN"/>
    <s v="Michele"/>
    <x v="2"/>
    <x v="0"/>
    <s v="pièce 58"/>
    <n v="3287"/>
    <n v="22764.38"/>
    <x v="0"/>
    <d v="1961-07-21T00:00:00"/>
    <x v="5"/>
  </r>
  <r>
    <s v="PQWB6377"/>
    <s v="BENHAMOU"/>
    <s v="Pauline"/>
    <x v="1"/>
    <x v="1"/>
    <s v="pièce 73"/>
    <n v="3636"/>
    <n v="60167.99"/>
    <x v="1"/>
    <d v="1970-04-28T00:00:00"/>
    <x v="16"/>
  </r>
  <r>
    <s v="MRTB6165"/>
    <s v="BENSIMHON"/>
    <s v="Pascal"/>
    <x v="2"/>
    <x v="0"/>
    <s v="pièce 131"/>
    <n v="3013"/>
    <n v="22918.04"/>
    <x v="0"/>
    <d v="1971-07-22T00:00:00"/>
    <x v="17"/>
  </r>
  <r>
    <s v="JFIB7352"/>
    <s v="BENSIMON"/>
    <s v="Elisabeth"/>
    <x v="2"/>
    <x v="1"/>
    <s v="pièce 58"/>
    <n v="3486"/>
    <n v="22495.79"/>
    <x v="0"/>
    <d v="1984-08-23T00:00:00"/>
    <x v="18"/>
  </r>
  <r>
    <s v="NYSB7206"/>
    <s v="BÉRAUD"/>
    <s v="Nathalie"/>
    <x v="2"/>
    <x v="1"/>
    <s v="pièce 245"/>
    <n v="3141"/>
    <n v="24578.33"/>
    <x v="0"/>
    <d v="1989-03-10T00:00:00"/>
    <x v="11"/>
  </r>
  <r>
    <s v="JOAS5615"/>
    <s v="BERDUGO"/>
    <s v="Bernadette"/>
    <x v="2"/>
    <x v="1"/>
    <s v="pièce 64"/>
    <n v="3710"/>
    <n v="24680.78"/>
    <x v="0"/>
    <d v="1960-04-30T00:00:00"/>
    <x v="19"/>
  </r>
  <r>
    <s v="CESB5072"/>
    <s v="BERTOLO"/>
    <s v="Claudie"/>
    <x v="2"/>
    <x v="1"/>
    <s v="pièce 238"/>
    <n v="3012"/>
    <n v="22615.91"/>
    <x v="0"/>
    <d v="1967-01-15T00:00:00"/>
    <x v="0"/>
  </r>
  <r>
    <s v="RYGB6744"/>
    <s v="BERTRAND"/>
    <s v="Roger"/>
    <x v="1"/>
    <x v="0"/>
    <s v="pièce 58"/>
    <n v="3626"/>
    <n v="52078.080000000002"/>
    <x v="1"/>
    <d v="1973-06-10T00:00:00"/>
    <x v="4"/>
  </r>
  <r>
    <s v="MROB4443"/>
    <s v="BIDAULT"/>
    <s v="Marie-Reine"/>
    <x v="0"/>
    <x v="1"/>
    <s v="pièce 245"/>
    <n v="3733"/>
    <n v="31492.83"/>
    <x v="0"/>
    <d v="1956-08-25T00:00:00"/>
    <x v="20"/>
  </r>
  <r>
    <s v="EUUB6671"/>
    <s v="BINET"/>
    <s v="Emmanuel"/>
    <x v="0"/>
    <x v="1"/>
    <s v="pièce 55"/>
    <n v="3799"/>
    <n v="39985.46"/>
    <x v="1"/>
    <d v="1970-07-22T00:00:00"/>
    <x v="16"/>
  </r>
  <r>
    <s v="OTHB8402"/>
    <s v="BINET"/>
    <s v="Olivier"/>
    <x v="2"/>
    <x v="1"/>
    <s v="pièce 64"/>
    <n v="3023"/>
    <n v="27854.880000000001"/>
    <x v="1"/>
    <d v="1995-02-21T00:00:00"/>
    <x v="21"/>
  </r>
  <r>
    <s v="GSCB5064"/>
    <s v="BLANC"/>
    <s v="Giséle"/>
    <x v="3"/>
    <x v="1"/>
    <s v="pièce 90"/>
    <n v="3650"/>
    <n v="75406.59"/>
    <x v="0"/>
    <d v="1966-05-16T00:00:00"/>
    <x v="22"/>
  </r>
  <r>
    <s v="GYPB5625"/>
    <s v="BLANCHOT"/>
    <s v="Guy"/>
    <x v="1"/>
    <x v="1"/>
    <s v="pièce 78"/>
    <n v="3089"/>
    <n v="43911.15"/>
    <x v="1"/>
    <d v="1968-10-31T00:00:00"/>
    <x v="23"/>
  </r>
  <r>
    <s v="RXXB7135"/>
    <s v="BOLLO"/>
    <s v="René"/>
    <x v="2"/>
    <x v="1"/>
    <s v="pièce 107"/>
    <n v="3568"/>
    <n v="27357.32"/>
    <x v="1"/>
    <d v="1987-09-10T00:00:00"/>
    <x v="24"/>
  </r>
  <r>
    <s v="CKCB8576"/>
    <s v="BONNAY"/>
    <s v="Céline"/>
    <x v="2"/>
    <x v="0"/>
    <s v="pièce 35"/>
    <n v="3214"/>
    <n v="24914.69"/>
    <x v="0"/>
    <d v="1988-05-26T00:00:00"/>
    <x v="1"/>
  </r>
  <r>
    <s v="MISB6160"/>
    <s v="BOUCHET"/>
    <s v="Audrey"/>
    <x v="0"/>
    <x v="0"/>
    <s v="pièce 64"/>
    <n v="3170"/>
    <n v="30439.98"/>
    <x v="0"/>
    <d v="1973-05-19T00:00:00"/>
    <x v="4"/>
  </r>
  <r>
    <s v="AJDB8746"/>
    <s v="BOUCHET"/>
    <s v="Micheline"/>
    <x v="2"/>
    <x v="0"/>
    <s v="pièce 73"/>
    <n v="3059"/>
    <n v="23583.89"/>
    <x v="0"/>
    <d v="1997-12-20T00:00:00"/>
    <x v="25"/>
  </r>
  <r>
    <s v="OKVB8647"/>
    <s v="BOUDART"/>
    <s v="Orianne"/>
    <x v="1"/>
    <x v="0"/>
    <s v="pièce SEC"/>
    <n v="3586"/>
    <n v="36774.800000000003"/>
    <x v="0"/>
    <d v="1992-10-27T00:00:00"/>
    <x v="13"/>
  </r>
  <r>
    <s v="PMFB7433"/>
    <s v="BOULLICAUD"/>
    <s v="Paul"/>
    <x v="1"/>
    <x v="1"/>
    <s v="pièce 73"/>
    <n v="3095"/>
    <n v="49118.3"/>
    <x v="1"/>
    <d v="1989-01-28T00:00:00"/>
    <x v="11"/>
  </r>
  <r>
    <s v="FJOB6070"/>
    <s v="BOUN"/>
    <s v="Jeanine"/>
    <x v="0"/>
    <x v="1"/>
    <s v="pièce 216"/>
    <n v="3111"/>
    <n v="37725.519999999997"/>
    <x v="1"/>
    <d v="1972-07-13T00:00:00"/>
    <x v="7"/>
  </r>
  <r>
    <s v="GDMB5034"/>
    <s v="BOUSLAH"/>
    <s v="Fabien"/>
    <x v="3"/>
    <x v="1"/>
    <s v="pièce 35"/>
    <n v="3801"/>
    <n v="95523.81"/>
    <x v="0"/>
    <d v="1962-11-26T00:00:00"/>
    <x v="14"/>
  </r>
  <r>
    <s v="JANB6264"/>
    <s v="BOUZCKAR"/>
    <s v="Ghislaine"/>
    <x v="2"/>
    <x v="1"/>
    <s v="pièce 64"/>
    <n v="3080"/>
    <n v="22626.29"/>
    <x v="0"/>
    <d v="1979-05-02T00:00:00"/>
    <x v="26"/>
  </r>
  <r>
    <s v="GTAB6410"/>
    <s v="BOVERO"/>
    <s v="Gilbert"/>
    <x v="0"/>
    <x v="1"/>
    <s v="pièce 80"/>
    <n v="3456"/>
    <n v="35972.26"/>
    <x v="1"/>
    <d v="1973-12-25T00:00:00"/>
    <x v="4"/>
  </r>
  <r>
    <s v="MRVC6701"/>
    <s v="BRELEUR"/>
    <s v="Christophe"/>
    <x v="2"/>
    <x v="1"/>
    <s v="pièce 73"/>
    <n v="3021"/>
    <n v="20026.02"/>
    <x v="0"/>
    <d v="1970-04-21T00:00:00"/>
    <x v="16"/>
  </r>
  <r>
    <s v="MPNB8133"/>
    <s v="BRON"/>
    <s v="Geneviève"/>
    <x v="2"/>
    <x v="1"/>
    <s v="pièce 131"/>
    <n v="3715"/>
    <n v="27134.080000000002"/>
    <x v="0"/>
    <d v="1996-08-10T00:00:00"/>
    <x v="27"/>
  </r>
  <r>
    <s v="CGIB8632"/>
    <s v="BRUNET"/>
    <s v="Murielle"/>
    <x v="1"/>
    <x v="1"/>
    <s v="pièce 80"/>
    <n v="3002"/>
    <n v="62430.96"/>
    <x v="1"/>
    <d v="1991-03-24T00:00:00"/>
    <x v="28"/>
  </r>
  <r>
    <s v="GBCB6754"/>
    <s v="BSIRI"/>
    <s v="Marie-Rose"/>
    <x v="2"/>
    <x v="0"/>
    <s v="pièce 64"/>
    <n v="3009"/>
    <n v="22602.639999999999"/>
    <x v="0"/>
    <d v="1978-10-08T00:00:00"/>
    <x v="12"/>
  </r>
  <r>
    <s v="MCAB7007"/>
    <s v="CAILLOT"/>
    <s v="Martine"/>
    <x v="2"/>
    <x v="1"/>
    <s v="pièce 67"/>
    <n v="3769"/>
    <n v="27338.66"/>
    <x v="0"/>
    <d v="1988-01-31T00:00:00"/>
    <x v="1"/>
  </r>
  <r>
    <s v="CRSC7607"/>
    <s v="CALVET"/>
    <s v="Chrystel"/>
    <x v="2"/>
    <x v="1"/>
    <s v="pièce 80"/>
    <n v="3666"/>
    <n v="28145.05"/>
    <x v="0"/>
    <d v="1989-03-01T00:00:00"/>
    <x v="11"/>
  </r>
  <r>
    <s v="CPQC8256"/>
    <s v="CAMELOT"/>
    <s v="Cédric"/>
    <x v="2"/>
    <x v="3"/>
    <s v="secrétariat"/>
    <n v="3999"/>
    <n v="24377.66"/>
    <x v="1"/>
    <d v="1995-03-02T00:00:00"/>
    <x v="21"/>
  </r>
  <r>
    <s v="VLQC5335"/>
    <s v="CARRERA"/>
    <s v="Victor"/>
    <x v="2"/>
    <x v="2"/>
    <s v="pièce 129"/>
    <n v="3016"/>
    <n v="27870.83"/>
    <x v="1"/>
    <d v="1963-10-21T00:00:00"/>
    <x v="29"/>
  </r>
  <r>
    <s v="JMSC6372"/>
    <s v="CERCOTTE"/>
    <s v="Marie-Isabelle"/>
    <x v="3"/>
    <x v="1"/>
    <s v="pièce 220"/>
    <n v="3982"/>
    <n v="76256.37"/>
    <x v="0"/>
    <d v="1971-03-14T00:00:00"/>
    <x v="17"/>
  </r>
  <r>
    <s v="PMKC7404"/>
    <s v="CHAMBLAS"/>
    <s v="Pauline"/>
    <x v="2"/>
    <x v="0"/>
    <s v="pièce 232"/>
    <n v="3657"/>
    <n v="25371.06"/>
    <x v="0"/>
    <d v="1988-08-04T00:00:00"/>
    <x v="1"/>
  </r>
  <r>
    <s v="CSPC8224"/>
    <s v="CHARDON"/>
    <s v="Camille"/>
    <x v="2"/>
    <x v="1"/>
    <s v="pièce 78"/>
    <n v="3129"/>
    <n v="24033.68"/>
    <x v="0"/>
    <d v="1992-10-19T00:00:00"/>
    <x v="13"/>
  </r>
  <r>
    <s v="LIJC8646"/>
    <s v="CHAUBEAU"/>
    <s v="Louis"/>
    <x v="2"/>
    <x v="1"/>
    <s v="pièce 83"/>
    <n v="3171"/>
    <n v="19179.46"/>
    <x v="1"/>
    <d v="1996-05-31T00:00:00"/>
    <x v="27"/>
  </r>
  <r>
    <s v="TIVC7641"/>
    <s v="CHAVES"/>
    <s v="Thierry"/>
    <x v="2"/>
    <x v="0"/>
    <s v="pièce 51"/>
    <n v="3879"/>
    <n v="29179.119999999999"/>
    <x v="1"/>
    <d v="1985-03-01T00:00:00"/>
    <x v="15"/>
  </r>
  <r>
    <s v="JTDC5252"/>
    <s v="CHEHMAT"/>
    <s v="Jocelyne"/>
    <x v="2"/>
    <x v="1"/>
    <s v="pièce 51"/>
    <n v="3062"/>
    <n v="23465.48"/>
    <x v="0"/>
    <d v="1961-03-11T00:00:00"/>
    <x v="5"/>
  </r>
  <r>
    <s v="NGEC6534"/>
    <s v="CHI"/>
    <s v="Nicole"/>
    <x v="1"/>
    <x v="0"/>
    <s v="pièce 80"/>
    <n v="3778"/>
    <n v="51746.25"/>
    <x v="0"/>
    <d v="1976-10-31T00:00:00"/>
    <x v="6"/>
  </r>
  <r>
    <s v="VVJC6063"/>
    <s v="CHICHE"/>
    <s v="Vincent"/>
    <x v="3"/>
    <x v="2"/>
    <s v="pièce 95"/>
    <n v="3041"/>
    <n v="87673.16"/>
    <x v="1"/>
    <d v="1973-06-06T00:00:00"/>
    <x v="4"/>
  </r>
  <r>
    <s v="LKBC8730 "/>
    <s v="CHRISTOPHE"/>
    <s v="Laetitia"/>
    <x v="2"/>
    <x v="1"/>
    <s v="pièce 83"/>
    <n v="3185"/>
    <n v="21321.42"/>
    <x v="0"/>
    <d v="1998-05-05T00:00:00"/>
    <x v="30"/>
  </r>
  <r>
    <s v="CQCC6720"/>
    <s v="CLAVERIE"/>
    <s v="Isabelle"/>
    <x v="2"/>
    <x v="1"/>
    <s v="pièce 64"/>
    <n v="3168"/>
    <n v="25330.15"/>
    <x v="0"/>
    <d v="1973-02-27T00:00:00"/>
    <x v="4"/>
  </r>
  <r>
    <s v="GADC8337"/>
    <s v="COBHEN"/>
    <s v="Gaylor"/>
    <x v="1"/>
    <x v="1"/>
    <s v="pièce 73"/>
    <n v="3087"/>
    <n v="47419.17"/>
    <x v="1"/>
    <d v="1992-09-03T00:00:00"/>
    <x v="13"/>
  </r>
  <r>
    <s v="CXGC7710"/>
    <s v="COHEN"/>
    <s v="Christian"/>
    <x v="2"/>
    <x v="1"/>
    <s v="pièce 58"/>
    <n v="3173"/>
    <n v="26753.38"/>
    <x v="1"/>
    <d v="1984-09-29T00:00:00"/>
    <x v="18"/>
  </r>
  <r>
    <s v="MOMC7014"/>
    <s v="COMTE"/>
    <s v="Martin"/>
    <x v="2"/>
    <x v="0"/>
    <s v="pièce 110"/>
    <n v="3054"/>
    <n v="24737.29"/>
    <x v="1"/>
    <d v="1980-11-05T00:00:00"/>
    <x v="31"/>
  </r>
  <r>
    <s v="PTLC8562"/>
    <s v="CORBET"/>
    <s v="Pauline"/>
    <x v="2"/>
    <x v="0"/>
    <s v="pièce 104"/>
    <n v="3149"/>
    <n v="19364.2"/>
    <x v="0"/>
    <d v="1990-08-03T00:00:00"/>
    <x v="3"/>
  </r>
  <r>
    <s v="MYSC6155"/>
    <s v="COUDERC"/>
    <s v="Marie-Louise"/>
    <x v="0"/>
    <x v="1"/>
    <s v="pièce 97"/>
    <n v="3627"/>
    <n v="30787.06"/>
    <x v="0"/>
    <d v="1978-11-12T00:00:00"/>
    <x v="12"/>
  </r>
  <r>
    <s v="DYGC7021"/>
    <s v="COUGET"/>
    <s v="Delphine"/>
    <x v="2"/>
    <x v="1"/>
    <s v="pièce 66"/>
    <n v="3730"/>
    <n v="23936.62"/>
    <x v="0"/>
    <d v="1988-01-08T00:00:00"/>
    <x v="1"/>
  </r>
  <r>
    <s v="NRAC8563"/>
    <s v="CRIÉ"/>
    <s v="Michel"/>
    <x v="2"/>
    <x v="0"/>
    <s v="pièce 80"/>
    <n v="3200"/>
    <n v="24592.99"/>
    <x v="0"/>
    <d v="1991-11-15T00:00:00"/>
    <x v="28"/>
  </r>
  <r>
    <s v="MVOC5020"/>
    <s v="CROMBEZ"/>
    <s v="Nadia"/>
    <x v="3"/>
    <x v="1"/>
    <s v="pièce 90"/>
    <n v="3946"/>
    <n v="129398.76"/>
    <x v="1"/>
    <d v="1963-09-17T00:00:00"/>
    <x v="29"/>
  </r>
  <r>
    <s v="MVNC7632"/>
    <s v="CUCIT"/>
    <s v="Marie-Louise"/>
    <x v="2"/>
    <x v="1"/>
    <s v="pièce 35"/>
    <n v="3794"/>
    <n v="26274.04"/>
    <x v="0"/>
    <d v="1987-04-13T00:00:00"/>
    <x v="24"/>
  </r>
  <r>
    <s v="CYVC6773"/>
    <s v="CYMBALIST"/>
    <s v="Christophe"/>
    <x v="0"/>
    <x v="1"/>
    <s v="pièce 118"/>
    <n v="3270"/>
    <n v="38121.47"/>
    <x v="1"/>
    <d v="1974-12-24T00:00:00"/>
    <x v="9"/>
  </r>
  <r>
    <s v="RJTD6541"/>
    <s v="DAMBSKI"/>
    <s v="René"/>
    <x v="2"/>
    <x v="0"/>
    <s v="pièce 14"/>
    <n v="3076"/>
    <n v="28310.720000000001"/>
    <x v="1"/>
    <d v="1976-08-26T00:00:00"/>
    <x v="6"/>
  </r>
  <r>
    <s v="MVOD7617"/>
    <s v="DANIEL"/>
    <s v="Murielle"/>
    <x v="2"/>
    <x v="0"/>
    <s v="pièce 255"/>
    <n v="3633"/>
    <n v="25672.48"/>
    <x v="0"/>
    <d v="1987-02-06T00:00:00"/>
    <x v="24"/>
  </r>
  <r>
    <s v="VDJD8315"/>
    <s v="DEDIEU"/>
    <s v="Vanessa"/>
    <x v="2"/>
    <x v="1"/>
    <s v="pièce 78"/>
    <n v="3712"/>
    <n v="23924.71"/>
    <x v="0"/>
    <d v="1993-05-02T00:00:00"/>
    <x v="32"/>
  </r>
  <r>
    <s v="EQDD5640"/>
    <s v="DEFRANCE"/>
    <s v="Eliette"/>
    <x v="2"/>
    <x v="0"/>
    <s v="pièce 74"/>
    <n v="3005"/>
    <n v="27182.66"/>
    <x v="0"/>
    <d v="1969-02-26T00:00:00"/>
    <x v="33"/>
  </r>
  <r>
    <s v="NQRD6661"/>
    <s v="DEIXONNE"/>
    <s v="Nadine"/>
    <x v="2"/>
    <x v="0"/>
    <s v="pièce 133"/>
    <n v="3631"/>
    <n v="28112.83"/>
    <x v="0"/>
    <d v="1978-05-01T00:00:00"/>
    <x v="12"/>
  </r>
  <r>
    <s v="PAUL6237"/>
    <s v="DELAMARRE"/>
    <s v="Jean-Luc"/>
    <x v="3"/>
    <x v="1"/>
    <s v="pièce 97"/>
    <n v="3068"/>
    <n v="87000"/>
    <x v="1"/>
    <d v="1970-12-03T00:00:00"/>
    <x v="16"/>
  </r>
  <r>
    <s v="JHLD7172"/>
    <s v="EMILE-VICTOR"/>
    <s v="Paul"/>
    <x v="2"/>
    <x v="0"/>
    <s v="pièce 118"/>
    <n v="3108"/>
    <n v="29179.85"/>
    <x v="1"/>
    <d v="1986-09-13T00:00:00"/>
    <x v="34"/>
  </r>
  <r>
    <s v="CAND6545"/>
    <s v="DENIS"/>
    <s v="Claudine"/>
    <x v="2"/>
    <x v="1"/>
    <s v="pièce 136"/>
    <n v="3669"/>
    <n v="21659.919999999998"/>
    <x v="0"/>
    <d v="1978-04-11T00:00:00"/>
    <x v="12"/>
  </r>
  <r>
    <s v="IXID6657"/>
    <s v="DESHAYES"/>
    <s v="Isabelle"/>
    <x v="2"/>
    <x v="1"/>
    <s v="pièce 138"/>
    <n v="3822"/>
    <n v="22779.11"/>
    <x v="0"/>
    <d v="1974-05-26T00:00:00"/>
    <x v="9"/>
  </r>
  <r>
    <s v="MLQD7466"/>
    <s v="DESROSES"/>
    <s v="Martine"/>
    <x v="2"/>
    <x v="0"/>
    <s v="pièce 95"/>
    <n v="3119"/>
    <n v="25321.49"/>
    <x v="0"/>
    <d v="1985-02-26T00:00:00"/>
    <x v="15"/>
  </r>
  <r>
    <s v="RJND6600"/>
    <s v="DESTAIN"/>
    <s v="Roseline"/>
    <x v="1"/>
    <x v="0"/>
    <s v="pièce 255"/>
    <n v="3152"/>
    <n v="45178.080000000002"/>
    <x v="0"/>
    <d v="1973-02-26T00:00:00"/>
    <x v="4"/>
  </r>
  <r>
    <s v="NXCD6257"/>
    <s v="D'HÉROUVILLE"/>
    <s v="Yolande"/>
    <x v="2"/>
    <x v="2"/>
    <s v="pièce 206"/>
    <n v="3727"/>
    <n v="24482.34"/>
    <x v="0"/>
    <d v="1972-06-24T00:00:00"/>
    <x v="7"/>
  </r>
  <r>
    <s v="YKKD5702"/>
    <s v="DI"/>
    <s v="Nadine"/>
    <x v="2"/>
    <x v="0"/>
    <s v="pièce 53"/>
    <n v="3259"/>
    <n v="23611.360000000001"/>
    <x v="0"/>
    <d v="1967-04-07T00:00:00"/>
    <x v="0"/>
  </r>
  <r>
    <s v="LIVD8556"/>
    <s v="DONG"/>
    <s v="Laetitia"/>
    <x v="2"/>
    <x v="1"/>
    <s v="pièce 74"/>
    <n v="3647"/>
    <n v="24623.360000000001"/>
    <x v="0"/>
    <d v="1990-09-13T00:00:00"/>
    <x v="3"/>
  </r>
  <r>
    <s v="JMSD4700"/>
    <s v="DORLEANS"/>
    <s v="François-Xavier"/>
    <x v="1"/>
    <x v="1"/>
    <s v="pièce 211"/>
    <n v="3162"/>
    <n v="44590.01"/>
    <x v="1"/>
    <d v="1957-11-26T00:00:00"/>
    <x v="35"/>
  </r>
  <r>
    <s v="SXND8105"/>
    <s v="DORLEANS"/>
    <s v="Jérémie"/>
    <x v="2"/>
    <x v="0"/>
    <s v="pièce 115"/>
    <n v="3114"/>
    <n v="25381.22"/>
    <x v="1"/>
    <d v="1990-09-30T00:00:00"/>
    <x v="3"/>
  </r>
  <r>
    <s v="JMSP8176"/>
    <s v="DOUCOURE"/>
    <s v="Sébastien"/>
    <x v="0"/>
    <x v="1"/>
    <s v="pièce 229"/>
    <n v="3409"/>
    <n v="25554.58"/>
    <x v="1"/>
    <d v="1994-12-17T00:00:00"/>
    <x v="36"/>
  </r>
  <r>
    <s v="SPRD5631"/>
    <s v="DUPRÉ"/>
    <s v="Sophie"/>
    <x v="1"/>
    <x v="1"/>
    <s v="pièce 62"/>
    <n v="3075"/>
    <n v="44364.74"/>
    <x v="0"/>
    <d v="1961-12-25T00:00:00"/>
    <x v="5"/>
  </r>
  <r>
    <s v="AVGD5737"/>
    <s v="DUROC"/>
    <s v="Annie"/>
    <x v="2"/>
    <x v="1"/>
    <s v="pièce 64"/>
    <n v="3819"/>
    <n v="25883.11"/>
    <x v="0"/>
    <d v="1965-09-23T00:00:00"/>
    <x v="37"/>
  </r>
  <r>
    <s v="JLVD8341"/>
    <s v="EGREVE"/>
    <s v="Aymeric"/>
    <x v="2"/>
    <x v="1"/>
    <s v="pièce 221"/>
    <n v="3113"/>
    <n v="19502.82"/>
    <x v="1"/>
    <d v="1998-01-25T00:00:00"/>
    <x v="30"/>
  </r>
  <r>
    <s v="JMSE5573"/>
    <s v="EGREVE"/>
    <s v="Jean-René"/>
    <x v="3"/>
    <x v="1"/>
    <s v="pièce 217"/>
    <n v="3629"/>
    <n v="98847.93"/>
    <x v="1"/>
    <d v="1966-02-14T00:00:00"/>
    <x v="22"/>
  </r>
  <r>
    <s v="NGNE6540"/>
    <s v="EL KAABI"/>
    <s v="Nicole"/>
    <x v="2"/>
    <x v="0"/>
    <s v="pièce 56"/>
    <n v="3172"/>
    <n v="26314.34"/>
    <x v="0"/>
    <d v="1974-11-24T00:00:00"/>
    <x v="9"/>
  </r>
  <r>
    <s v="PJGF6611"/>
    <s v="FALZON"/>
    <s v="Patricia"/>
    <x v="0"/>
    <x v="0"/>
    <s v="pièce 22"/>
    <n v="3673"/>
    <n v="27905.19"/>
    <x v="0"/>
    <d v="1971-07-06T00:00:00"/>
    <x v="17"/>
  </r>
  <r>
    <s v="MMOF6157"/>
    <s v="FARIDI"/>
    <s v="Murielle"/>
    <x v="2"/>
    <x v="0"/>
    <m/>
    <n v="3861"/>
    <n v="29056.19"/>
    <x v="0"/>
    <d v="1978-02-14T00:00:00"/>
    <x v="12"/>
  </r>
  <r>
    <s v="MSWF6234"/>
    <s v="FAUCHEUX"/>
    <s v="Michel"/>
    <x v="1"/>
    <x v="0"/>
    <s v="pièce 220"/>
    <n v="3557"/>
    <n v="47525.79"/>
    <x v="1"/>
    <d v="1978-10-26T00:00:00"/>
    <x v="12"/>
  </r>
  <r>
    <s v="MKYF5727"/>
    <s v="FAUQUIER"/>
    <s v="Mireille"/>
    <x v="2"/>
    <x v="0"/>
    <s v="pièce 241"/>
    <n v="3417"/>
    <n v="24648.16"/>
    <x v="0"/>
    <d v="1967-03-10T00:00:00"/>
    <x v="0"/>
  </r>
  <r>
    <s v="DBPF5706"/>
    <s v="FAVRE"/>
    <s v="Dany"/>
    <x v="2"/>
    <x v="1"/>
    <s v="pièce 60"/>
    <n v="3118"/>
    <n v="22645.7"/>
    <x v="0"/>
    <d v="1967-06-08T00:00:00"/>
    <x v="0"/>
  </r>
  <r>
    <s v="DEOF6271"/>
    <s v="FEBVRE"/>
    <s v="Denis"/>
    <x v="3"/>
    <x v="1"/>
    <s v="pièce 107"/>
    <n v="3717"/>
    <n v="85762.08"/>
    <x v="1"/>
    <d v="1966-01-21T00:00:00"/>
    <x v="22"/>
  </r>
  <r>
    <s v="MFOF5566"/>
    <s v="FEDON"/>
    <s v="Marie-Claude"/>
    <x v="2"/>
    <x v="1"/>
    <s v="pièce 132"/>
    <n v="3157"/>
    <n v="24165.35"/>
    <x v="0"/>
    <d v="1968-10-20T00:00:00"/>
    <x v="23"/>
  </r>
  <r>
    <s v="SOWF5545"/>
    <s v="FERNANDEZ"/>
    <s v="Yvette"/>
    <x v="3"/>
    <x v="0"/>
    <s v="pièce 105"/>
    <n v="3984"/>
    <n v="91608.38"/>
    <x v="0"/>
    <d v="1963-05-01T00:00:00"/>
    <x v="29"/>
  </r>
  <r>
    <s v="YSPF6735"/>
    <s v="FERNANDEZ"/>
    <s v="Yvette"/>
    <x v="1"/>
    <x v="2"/>
    <s v="pièce 78"/>
    <n v="3736"/>
    <n v="40602.15"/>
    <x v="0"/>
    <d v="1974-07-03T00:00:00"/>
    <x v="9"/>
  </r>
  <r>
    <s v="SDSF8642"/>
    <s v="FERRAND"/>
    <s v="Sophie"/>
    <x v="0"/>
    <x v="1"/>
    <s v="pièce 60"/>
    <n v="3122"/>
    <n v="32472.59"/>
    <x v="0"/>
    <d v="1995-12-11T00:00:00"/>
    <x v="21"/>
  </r>
  <r>
    <s v="SDDF6635"/>
    <s v="FILLEAU"/>
    <s v="Sylvie"/>
    <x v="1"/>
    <x v="0"/>
    <s v="pièce 90"/>
    <n v="3137"/>
    <n v="48234.6"/>
    <x v="0"/>
    <d v="1975-04-15T00:00:00"/>
    <x v="8"/>
  </r>
  <r>
    <s v="SBCF6227"/>
    <s v="FITOUSSI"/>
    <s v="Samuel"/>
    <x v="3"/>
    <x v="0"/>
    <m/>
    <n v="3554"/>
    <n v="87286.34"/>
    <x v="1"/>
    <d v="1973-10-16T00:00:00"/>
    <x v="4"/>
  </r>
  <r>
    <s v="AMHF8047"/>
    <s v="FOURNOL"/>
    <s v="Nathalie"/>
    <x v="2"/>
    <x v="0"/>
    <s v="pièce S R"/>
    <n v="3093"/>
    <n v="23320.01"/>
    <x v="0"/>
    <d v="1995-10-30T00:00:00"/>
    <x v="21"/>
  </r>
  <r>
    <s v="NIAF7617"/>
    <s v="FRANÇOIS"/>
    <s v="Anne-Sophie"/>
    <x v="0"/>
    <x v="1"/>
    <s v="pièce 95"/>
    <n v="3331"/>
    <n v="30419.17"/>
    <x v="0"/>
    <d v="1987-11-25T00:00:00"/>
    <x v="24"/>
  </r>
  <r>
    <s v="CNIF7674"/>
    <s v="FRETTE"/>
    <s v="Cédric"/>
    <x v="2"/>
    <x v="1"/>
    <s v="pièce 133"/>
    <n v="3969"/>
    <n v="28648.61"/>
    <x v="1"/>
    <d v="1988-07-15T00:00:00"/>
    <x v="1"/>
  </r>
  <r>
    <s v="JMSF5047"/>
    <s v="FREYSSINET"/>
    <s v="Jean-José"/>
    <x v="3"/>
    <x v="3"/>
    <s v="pièce 218"/>
    <n v="3181"/>
    <n v="110105.06"/>
    <x v="1"/>
    <d v="1967-04-20T00:00:00"/>
    <x v="0"/>
  </r>
  <r>
    <s v="JMSF8440"/>
    <s v="FREYSSINET"/>
    <s v="Ludovic"/>
    <x v="0"/>
    <x v="2"/>
    <s v="pièce 227"/>
    <n v="3703"/>
    <n v="25554.58"/>
    <x v="1"/>
    <d v="1994-10-25T00:00:00"/>
    <x v="36"/>
  </r>
  <r>
    <s v="JMSF8414"/>
    <s v="FREYSSINET"/>
    <s v="Maud"/>
    <x v="1"/>
    <x v="1"/>
    <s v="pièce 225"/>
    <n v="3780"/>
    <n v="46403.42"/>
    <x v="1"/>
    <d v="1991-06-29T00:00:00"/>
    <x v="28"/>
  </r>
  <r>
    <s v="BMFF7426"/>
    <s v="FRISA"/>
    <s v="Brigitte"/>
    <x v="2"/>
    <x v="1"/>
    <s v="pièce 110"/>
    <n v="3112"/>
    <n v="21006.67"/>
    <x v="0"/>
    <d v="1972-05-16T00:00:00"/>
    <x v="7"/>
  </r>
  <r>
    <s v="DNJG6516"/>
    <s v="GEIL"/>
    <s v="Dominique"/>
    <x v="3"/>
    <x v="1"/>
    <s v="pièce 97"/>
    <n v="3145"/>
    <n v="87696.24"/>
    <x v="1"/>
    <d v="1977-02-05T00:00:00"/>
    <x v="2"/>
  </r>
  <r>
    <s v="PRUG6415"/>
    <s v="GENTIL"/>
    <s v="Michelle"/>
    <x v="2"/>
    <x v="0"/>
    <s v="pièce 255"/>
    <n v="3099"/>
    <n v="26942.28"/>
    <x v="1"/>
    <d v="1972-05-21T00:00:00"/>
    <x v="7"/>
  </r>
  <r>
    <s v="MMQG6731"/>
    <s v="GEORGET"/>
    <s v="Philippe"/>
    <x v="0"/>
    <x v="0"/>
    <s v="pièce 227"/>
    <n v="3581"/>
    <n v="26924.55"/>
    <x v="0"/>
    <d v="1974-02-16T00:00:00"/>
    <x v="9"/>
  </r>
  <r>
    <s v="GCEG6533"/>
    <s v="GHAFFAR"/>
    <s v="Ghislaine"/>
    <x v="2"/>
    <x v="1"/>
    <s v="pièce 73"/>
    <n v="3657"/>
    <n v="25987.75"/>
    <x v="0"/>
    <d v="1974-11-30T00:00:00"/>
    <x v="9"/>
  </r>
  <r>
    <s v="NSKG5677"/>
    <s v="GHIBAUDO"/>
    <s v="Nicole"/>
    <x v="2"/>
    <x v="0"/>
    <s v="pièce 17"/>
    <n v="3882"/>
    <n v="26119.1"/>
    <x v="0"/>
    <d v="1969-11-23T00:00:00"/>
    <x v="33"/>
  </r>
  <r>
    <s v="AQLG6122"/>
    <s v="GILLINGHAM"/>
    <s v="Magdeleine"/>
    <x v="2"/>
    <x v="1"/>
    <s v="pièce 90"/>
    <n v="3085"/>
    <n v="23910.28"/>
    <x v="0"/>
    <d v="1974-03-21T00:00:00"/>
    <x v="9"/>
  </r>
  <r>
    <s v="BOHG6406"/>
    <s v="GIRARD"/>
    <s v="André"/>
    <x v="2"/>
    <x v="1"/>
    <s v="pièce 34"/>
    <n v="3126"/>
    <n v="22882.92"/>
    <x v="0"/>
    <d v="1974-02-28T00:00:00"/>
    <x v="9"/>
  </r>
  <r>
    <s v="CETG6267"/>
    <s v="GIRAUDO"/>
    <s v="Jean"/>
    <x v="2"/>
    <x v="1"/>
    <s v="pièce 255"/>
    <n v="3175"/>
    <n v="23209.34"/>
    <x v="0"/>
    <d v="1969-01-24T00:00:00"/>
    <x v="33"/>
  </r>
  <r>
    <s v="EHHG7223"/>
    <s v="GIRON"/>
    <s v="Anne-Marie"/>
    <x v="2"/>
    <x v="1"/>
    <s v="pièce 82"/>
    <n v="3679"/>
    <n v="23757.38"/>
    <x v="0"/>
    <d v="1988-02-08T00:00:00"/>
    <x v="1"/>
  </r>
  <r>
    <s v="LMTG8154"/>
    <s v="GLYNATSIS"/>
    <s v="Estelle"/>
    <x v="2"/>
    <x v="1"/>
    <s v="pièce 80"/>
    <n v="3151"/>
    <n v="23995.19"/>
    <x v="0"/>
    <d v="1992-07-07T00:00:00"/>
    <x v="13"/>
  </r>
  <r>
    <s v="MOWG6542"/>
    <s v="GONDOUIN"/>
    <s v="Bernard"/>
    <x v="2"/>
    <x v="1"/>
    <s v="pièce 209"/>
    <n v="3617"/>
    <n v="26623.7"/>
    <x v="0"/>
    <d v="1972-01-07T00:00:00"/>
    <x v="7"/>
  </r>
  <r>
    <s v="MXXG5021"/>
    <s v="GORZINSKY"/>
    <s v="Odette"/>
    <x v="1"/>
    <x v="0"/>
    <s v="pièce 78"/>
    <n v="3874"/>
    <n v="50391.54"/>
    <x v="0"/>
    <d v="1969-01-15T00:00:00"/>
    <x v="33"/>
  </r>
  <r>
    <s v="OQFG7421"/>
    <s v="GOUILLON"/>
    <s v="Chantal"/>
    <x v="1"/>
    <x v="1"/>
    <s v="pièce 96"/>
    <n v="3589"/>
    <n v="41599.53"/>
    <x v="0"/>
    <d v="1986-08-23T00:00:00"/>
    <x v="34"/>
  </r>
  <r>
    <s v="BVSG6132"/>
    <s v="GOYER"/>
    <s v="Brigitte"/>
    <x v="0"/>
    <x v="1"/>
    <s v="pièce 60"/>
    <n v="3824"/>
    <n v="38141.879999999997"/>
    <x v="1"/>
    <d v="1973-07-14T00:00:00"/>
    <x v="4"/>
  </r>
  <r>
    <s v="JTEG6605"/>
    <s v="GRAIN"/>
    <s v="Laurence"/>
    <x v="2"/>
    <x v="1"/>
    <s v="pièce 138"/>
    <n v="3448"/>
    <n v="29196.98"/>
    <x v="1"/>
    <d v="1979-03-26T00:00:00"/>
    <x v="26"/>
  </r>
  <r>
    <s v="APBG6032"/>
    <s v="GUELT"/>
    <s v="Monique"/>
    <x v="0"/>
    <x v="0"/>
    <s v="pièce 202"/>
    <n v="3116"/>
    <n v="40924.699999999997"/>
    <x v="1"/>
    <d v="1974-08-20T00:00:00"/>
    <x v="9"/>
  </r>
  <r>
    <s v="JGXG5022"/>
    <s v="GUILLE"/>
    <s v="Jean"/>
    <x v="2"/>
    <x v="1"/>
    <s v="pièce 232"/>
    <n v="3143"/>
    <n v="31181.32"/>
    <x v="1"/>
    <d v="1966-04-23T00:00:00"/>
    <x v="22"/>
  </r>
  <r>
    <s v="DVXG6757"/>
    <s v="GUITTON"/>
    <s v="Francis"/>
    <x v="2"/>
    <x v="1"/>
    <s v="pièce 131"/>
    <n v="3675"/>
    <n v="24226.5"/>
    <x v="0"/>
    <d v="1978-05-11T00:00:00"/>
    <x v="12"/>
  </r>
  <r>
    <s v="FBBG8352"/>
    <s v="GUTFREUND"/>
    <s v="Dominique"/>
    <x v="0"/>
    <x v="1"/>
    <s v="pièce 216"/>
    <n v="3140"/>
    <n v="33063.879999999997"/>
    <x v="1"/>
    <d v="1993-06-27T00:00:00"/>
    <x v="32"/>
  </r>
  <r>
    <s v="GQNF6600"/>
    <s v="GUYOT"/>
    <s v="Pierre"/>
    <x v="2"/>
    <x v="0"/>
    <m/>
    <n v="3007"/>
    <n v="25040.53"/>
    <x v="0"/>
    <d v="1970-07-30T00:00:00"/>
    <x v="16"/>
  </r>
  <r>
    <s v="JKXH8362"/>
    <s v="HABRANT"/>
    <s v="Julie"/>
    <x v="2"/>
    <x v="0"/>
    <s v="pièce 66"/>
    <n v="3115"/>
    <n v="30383.99"/>
    <x v="0"/>
    <d v="1993-04-19T00:00:00"/>
    <x v="32"/>
  </r>
  <r>
    <s v="PAIG5175"/>
    <s v="HARAULT"/>
    <s v="Armelle"/>
    <x v="2"/>
    <x v="1"/>
    <s v="pièce 239"/>
    <n v="3711"/>
    <n v="24234.720000000001"/>
    <x v="1"/>
    <d v="1962-10-19T00:00:00"/>
    <x v="14"/>
  </r>
  <r>
    <s v="LMAH8655"/>
    <s v="HERBÉ"/>
    <s v="Joelle"/>
    <x v="2"/>
    <x v="1"/>
    <s v="pièce 95"/>
    <n v="3954"/>
    <n v="28023.64"/>
    <x v="0"/>
    <d v="1990-11-25T00:00:00"/>
    <x v="3"/>
  </r>
  <r>
    <s v="AHBH6412"/>
    <s v="HERCLICH"/>
    <s v="Laura"/>
    <x v="2"/>
    <x v="0"/>
    <s v="pièce 32"/>
    <n v="3078"/>
    <n v="19907.93"/>
    <x v="0"/>
    <d v="1972-03-19T00:00:00"/>
    <x v="7"/>
  </r>
  <r>
    <s v="BBSH5466"/>
    <s v="HERMANT"/>
    <s v="Jean-Pierre"/>
    <x v="2"/>
    <x v="1"/>
    <s v="pièce 20"/>
    <n v="3991"/>
    <n v="19842.34"/>
    <x v="0"/>
    <d v="1963-03-03T00:00:00"/>
    <x v="29"/>
  </r>
  <r>
    <s v="CLEH5730"/>
    <s v="HERSELIN"/>
    <s v="Brigitte"/>
    <x v="2"/>
    <x v="1"/>
    <s v="pièce 78"/>
    <n v="3685"/>
    <n v="24005.82"/>
    <x v="0"/>
    <d v="1969-10-27T00:00:00"/>
    <x v="33"/>
  </r>
  <r>
    <s v="FDPH6653"/>
    <s v="HEURAUX"/>
    <s v="Catherine"/>
    <x v="2"/>
    <x v="1"/>
    <s v="pièce 212"/>
    <n v="3691"/>
    <n v="26464.36"/>
    <x v="0"/>
    <d v="1971-05-31T00:00:00"/>
    <x v="17"/>
  </r>
  <r>
    <s v="JNPH5204"/>
    <s v="HUSETOWSKI"/>
    <s v="Franca"/>
    <x v="1"/>
    <x v="1"/>
    <s v="pièce 70"/>
    <n v="3998"/>
    <n v="56397.05"/>
    <x v="1"/>
    <d v="1964-03-18T00:00:00"/>
    <x v="38"/>
  </r>
  <r>
    <s v="SOYI7625"/>
    <s v="ILARDO"/>
    <s v="Sylvie"/>
    <x v="1"/>
    <x v="0"/>
    <s v="pièce 96"/>
    <n v="3071"/>
    <n v="38918.239999999998"/>
    <x v="0"/>
    <d v="1989-05-15T00:00:00"/>
    <x v="11"/>
  </r>
  <r>
    <s v="GRRJ8613"/>
    <s v="IMMEUBLE"/>
    <s v="Sylvie"/>
    <x v="2"/>
    <x v="0"/>
    <s v="pièce 96"/>
    <n v="3156"/>
    <n v="14703.91"/>
    <x v="1"/>
    <d v="1995-06-12T00:00:00"/>
    <x v="21"/>
  </r>
  <r>
    <s v="MYJJ7555"/>
    <s v="JOLIBOIS"/>
    <s v="Michele"/>
    <x v="3"/>
    <x v="0"/>
    <s v="pièce 95"/>
    <n v="3022"/>
    <n v="78959.28"/>
    <x v="0"/>
    <d v="1980-07-19T00:00:00"/>
    <x v="31"/>
  </r>
  <r>
    <s v="SMKI6600"/>
    <s v="JOLY"/>
    <s v="Gautier"/>
    <x v="0"/>
    <x v="1"/>
    <s v="pièce 206"/>
    <n v="3040"/>
    <n v="31448.52"/>
    <x v="0"/>
    <d v="1972-05-10T00:00:00"/>
    <x v="7"/>
  </r>
  <r>
    <s v="JMSJ7347"/>
    <s v="JULIENSE"/>
    <s v="Gautier"/>
    <x v="1"/>
    <x v="1"/>
    <s v="pièce 223"/>
    <n v="3592"/>
    <n v="42157.16"/>
    <x v="1"/>
    <d v="1987-05-10T00:00:00"/>
    <x v="24"/>
  </r>
  <r>
    <s v="JMSJ5333"/>
    <s v="JULIENSE"/>
    <s v="Marie-Thérèse"/>
    <x v="3"/>
    <x v="1"/>
    <s v="pièce 213"/>
    <n v="3243"/>
    <n v="111160.62"/>
    <x v="0"/>
    <d v="1960-12-30T00:00:00"/>
    <x v="19"/>
  </r>
  <r>
    <s v="JMSJ7146"/>
    <s v="JULIENSE"/>
    <s v="Matthieu"/>
    <x v="0"/>
    <x v="0"/>
    <s v="pièce 221"/>
    <n v="3063"/>
    <n v="33135.870000000003"/>
    <x v="1"/>
    <d v="1984-05-19T00:00:00"/>
    <x v="18"/>
  </r>
  <r>
    <s v="CLBK6766"/>
    <s v="KAC"/>
    <s v="Christine"/>
    <x v="0"/>
    <x v="1"/>
    <s v="pièce 219"/>
    <n v="3169"/>
    <n v="30237.83"/>
    <x v="0"/>
    <d v="1970-02-02T00:00:00"/>
    <x v="16"/>
  </r>
  <r>
    <s v="CPEK8401"/>
    <s v="KARSENTY"/>
    <s v="Christian"/>
    <x v="2"/>
    <x v="1"/>
    <s v="pièce 95"/>
    <n v="3593"/>
    <n v="25601.89"/>
    <x v="0"/>
    <d v="1991-09-04T00:00:00"/>
    <x v="28"/>
  </r>
  <r>
    <s v="DICK8204"/>
    <s v="KILBURG"/>
    <s v="Caroline"/>
    <x v="2"/>
    <x v="0"/>
    <s v="pièce 115"/>
    <n v="3144"/>
    <n v="30625.69"/>
    <x v="1"/>
    <d v="1990-12-13T00:00:00"/>
    <x v="3"/>
  </r>
  <r>
    <s v="CRMK7744"/>
    <s v="KONGOLO"/>
    <s v="David"/>
    <x v="2"/>
    <x v="1"/>
    <s v="pièce 107"/>
    <n v="3248"/>
    <n v="30103.26"/>
    <x v="1"/>
    <d v="1988-02-16T00:00:00"/>
    <x v="1"/>
  </r>
  <r>
    <s v="AYUK6063"/>
    <s v="KRIEF"/>
    <s v="Arlette"/>
    <x v="2"/>
    <x v="1"/>
    <s v="pièce 64"/>
    <n v="3676"/>
    <n v="23769.279999999999"/>
    <x v="0"/>
    <d v="1966-03-01T00:00:00"/>
    <x v="22"/>
  </r>
  <r>
    <s v="JBKK8146"/>
    <s v="KTORZA"/>
    <s v="Juliette"/>
    <x v="2"/>
    <x v="1"/>
    <s v="pièce 35"/>
    <n v="3056"/>
    <n v="22033.21"/>
    <x v="0"/>
    <d v="1997-09-06T00:00:00"/>
    <x v="25"/>
  </r>
  <r>
    <s v="JMSL4414"/>
    <s v="LACHAUSSÉE"/>
    <s v="Anita"/>
    <x v="1"/>
    <x v="1"/>
    <s v="pièce 212"/>
    <n v="3142"/>
    <n v="57976.97"/>
    <x v="1"/>
    <d v="1952-09-28T00:00:00"/>
    <x v="39"/>
  </r>
  <r>
    <s v="AVWL8675"/>
    <s v="LACIRE"/>
    <s v="Vincent"/>
    <x v="2"/>
    <x v="2"/>
    <s v="pièce 20"/>
    <n v="3668"/>
    <n v="22352.799999999999"/>
    <x v="0"/>
    <d v="1996-05-11T00:00:00"/>
    <x v="27"/>
  </r>
  <r>
    <s v="CPJL6502"/>
    <s v="LADD"/>
    <s v="Claude"/>
    <x v="0"/>
    <x v="1"/>
    <s v="pièce 233"/>
    <n v="3130"/>
    <n v="31065.27"/>
    <x v="0"/>
    <d v="1973-08-08T00:00:00"/>
    <x v="4"/>
  </r>
  <r>
    <s v="VMWL6764"/>
    <s v="LAFORET"/>
    <s v="Clara"/>
    <x v="1"/>
    <x v="0"/>
    <s v="pièce 78"/>
    <n v="3607"/>
    <n v="55197.45"/>
    <x v="1"/>
    <d v="1973-11-11T00:00:00"/>
    <x v="4"/>
  </r>
  <r>
    <s v="JMSL8134"/>
    <s v="LAFORET"/>
    <s v="Hubert"/>
    <x v="2"/>
    <x v="1"/>
    <s v="pièce 228"/>
    <n v="3551"/>
    <n v="25195.54"/>
    <x v="0"/>
    <d v="1994-03-01T00:00:00"/>
    <x v="36"/>
  </r>
  <r>
    <s v="PWML6446"/>
    <s v="LAM"/>
    <s v="Pierrette"/>
    <x v="2"/>
    <x v="0"/>
    <s v="pièce 135"/>
    <n v="3718"/>
    <n v="24307.919999999998"/>
    <x v="0"/>
    <d v="1973-05-08T00:00:00"/>
    <x v="4"/>
  </r>
  <r>
    <s v="GJOL6366"/>
    <s v="LAMBERT"/>
    <s v="Geneviève"/>
    <x v="2"/>
    <x v="1"/>
    <s v="pièce 240"/>
    <n v="3153"/>
    <n v="27355.61"/>
    <x v="0"/>
    <d v="1978-07-09T00:00:00"/>
    <x v="12"/>
  </r>
  <r>
    <s v="JMSL5641"/>
    <s v="LANDON"/>
    <s v="Marie-Odile"/>
    <x v="3"/>
    <x v="1"/>
    <s v="pièce 216"/>
    <n v="3247"/>
    <n v="98714.12"/>
    <x v="0"/>
    <d v="1964-10-27T00:00:00"/>
    <x v="38"/>
  </r>
  <r>
    <s v="NPNL7115"/>
    <s v="LANLO"/>
    <s v="Nathalie"/>
    <x v="2"/>
    <x v="1"/>
    <s v="pièce 138"/>
    <n v="3695"/>
    <n v="26426.66"/>
    <x v="0"/>
    <d v="1989-08-07T00:00:00"/>
    <x v="11"/>
  </r>
  <r>
    <s v="NXOL5641"/>
    <s v="LAUB"/>
    <s v="Nicole"/>
    <x v="2"/>
    <x v="0"/>
    <s v="plateau 1"/>
    <n v="3333"/>
    <n v="23635.279999999999"/>
    <x v="0"/>
    <d v="1963-05-24T00:00:00"/>
    <x v="29"/>
  </r>
  <r>
    <s v="NIDL5751"/>
    <s v="LE BARBANCHON"/>
    <s v="Jeanine"/>
    <x v="3"/>
    <x v="1"/>
    <s v="pièce S/S"/>
    <n v="3104"/>
    <n v="78050.97"/>
    <x v="0"/>
    <d v="1965-04-01T00:00:00"/>
    <x v="37"/>
  </r>
  <r>
    <s v="JMSL5165"/>
    <s v="LE HYARIC"/>
    <s v="Nathalie"/>
    <x v="3"/>
    <x v="1"/>
    <s v="pièce 219"/>
    <n v="3204"/>
    <n v="82860.53"/>
    <x v="0"/>
    <d v="1969-03-03T00:00:00"/>
    <x v="33"/>
  </r>
  <r>
    <s v="ENJL5235"/>
    <s v="LE LOCH"/>
    <s v="Nicole"/>
    <x v="2"/>
    <x v="0"/>
    <s v="pièce 70"/>
    <n v="3105"/>
    <n v="26726.93"/>
    <x v="0"/>
    <d v="1966-03-16T00:00:00"/>
    <x v="22"/>
  </r>
  <r>
    <s v="JBHL5567"/>
    <s v="LE PREVOST"/>
    <s v="Marie-Anne"/>
    <x v="2"/>
    <x v="1"/>
    <s v="pièce 202"/>
    <n v="3590"/>
    <n v="23762.76"/>
    <x v="0"/>
    <d v="1969-05-11T00:00:00"/>
    <x v="33"/>
  </r>
  <r>
    <s v="NFIL7015"/>
    <s v="LEBAS"/>
    <s v="Eliane"/>
    <x v="2"/>
    <x v="1"/>
    <s v="pièce 73"/>
    <n v="3703"/>
    <n v="25023.37"/>
    <x v="0"/>
    <d v="1988-03-03T00:00:00"/>
    <x v="1"/>
  </r>
  <r>
    <s v="OGCL6364"/>
    <s v="LEBRETON"/>
    <s v="Olivier"/>
    <x v="2"/>
    <x v="0"/>
    <s v="pièce 118"/>
    <n v="3124"/>
    <n v="27824.44"/>
    <x v="1"/>
    <d v="1977-12-06T00:00:00"/>
    <x v="2"/>
  </r>
  <r>
    <s v="MADL6271"/>
    <s v="LEDOUX"/>
    <s v="Madeleine"/>
    <x v="2"/>
    <x v="1"/>
    <s v="pièce 109"/>
    <n v="3722"/>
    <n v="31727.83"/>
    <x v="0"/>
    <d v="1976-03-30T00:00:00"/>
    <x v="6"/>
  </r>
  <r>
    <s v="BWUL7225"/>
    <s v="LEE"/>
    <s v="Delphine"/>
    <x v="2"/>
    <x v="0"/>
    <s v="pièce 73"/>
    <n v="3010"/>
    <n v="23750.27"/>
    <x v="0"/>
    <d v="1964-08-02T00:00:00"/>
    <x v="38"/>
  </r>
  <r>
    <s v="DDPL8406"/>
    <s v="LEFORT"/>
    <s v="Myriam"/>
    <x v="2"/>
    <x v="1"/>
    <s v="pièce 232"/>
    <n v="3055"/>
    <n v="22167.06"/>
    <x v="0"/>
    <d v="1992-01-30T00:00:00"/>
    <x v="13"/>
  </r>
  <r>
    <s v="MCTM6063"/>
    <s v="LEGRAND"/>
    <s v="Stéphane"/>
    <x v="2"/>
    <x v="0"/>
    <s v="pièce 104"/>
    <n v="3148"/>
    <n v="32822.65"/>
    <x v="0"/>
    <d v="1970-09-13T00:00:00"/>
    <x v="16"/>
  </r>
  <r>
    <s v="MRDL8450"/>
    <s v="LEKA"/>
    <s v="Bernadette"/>
    <x v="2"/>
    <x v="1"/>
    <s v="pièce 64"/>
    <n v="3164"/>
    <n v="26468.06"/>
    <x v="0"/>
    <d v="1992-02-18T00:00:00"/>
    <x v="13"/>
  </r>
  <r>
    <s v="SNDL8075"/>
    <s v="LEMAIRE"/>
    <s v="Philippe"/>
    <x v="1"/>
    <x v="0"/>
    <s v="pièce 80"/>
    <n v="3136"/>
    <n v="51535.17"/>
    <x v="1"/>
    <d v="1991-03-09T00:00:00"/>
    <x v="28"/>
  </r>
  <r>
    <s v="PGBL6442"/>
    <s v="LEMARI"/>
    <s v="Marie-Brigitte"/>
    <x v="1"/>
    <x v="0"/>
    <s v="pièce 58"/>
    <n v="3626"/>
    <n v="54175.92"/>
    <x v="1"/>
    <d v="1971-08-17T00:00:00"/>
    <x v="17"/>
  </r>
  <r>
    <s v="DULL8603"/>
    <s v="LEMARIÉ"/>
    <s v="David"/>
    <x v="2"/>
    <x v="1"/>
    <s v="pièce 234"/>
    <n v="3037"/>
    <n v="17103.919999999998"/>
    <x v="1"/>
    <d v="1995-12-30T00:00:00"/>
    <x v="21"/>
  </r>
  <r>
    <s v="DBSL6400"/>
    <s v="LEURRE"/>
    <s v="Denise"/>
    <x v="1"/>
    <x v="1"/>
    <s v="pièce 78"/>
    <n v="3844"/>
    <n v="49387.95"/>
    <x v="1"/>
    <d v="1976-09-03T00:00:00"/>
    <x v="6"/>
  </r>
  <r>
    <s v="JMSL5252"/>
    <s v="LHERMITTE"/>
    <s v="Bernard"/>
    <x v="3"/>
    <x v="1"/>
    <s v="pièce 214"/>
    <n v="3667"/>
    <n v="128082.69"/>
    <x v="1"/>
    <d v="1961-05-03T00:00:00"/>
    <x v="5"/>
  </r>
  <r>
    <s v="LPNL5612"/>
    <s v="LOUAPRE"/>
    <s v="Louisette"/>
    <x v="3"/>
    <x v="0"/>
    <s v="pièce 95"/>
    <n v="3135"/>
    <n v="98292.26"/>
    <x v="0"/>
    <d v="1963-01-18T00:00:00"/>
    <x v="29"/>
  </r>
  <r>
    <s v="CXWL8051"/>
    <s v="LY"/>
    <s v="Adrien"/>
    <x v="2"/>
    <x v="1"/>
    <s v="pièce 64"/>
    <n v="3123"/>
    <n v="29403.18"/>
    <x v="1"/>
    <d v="1990-04-14T00:00:00"/>
    <x v="3"/>
  </r>
  <r>
    <s v="GSEM6035"/>
    <s v="MARECHAL"/>
    <s v="Geneviève"/>
    <x v="2"/>
    <x v="1"/>
    <s v="pièce 20"/>
    <n v="3206"/>
    <n v="23528.16"/>
    <x v="0"/>
    <d v="1974-07-02T00:00:00"/>
    <x v="9"/>
  </r>
  <r>
    <s v="CNTM6026"/>
    <s v="MARINIER"/>
    <s v="Christiane"/>
    <x v="2"/>
    <x v="1"/>
    <s v="pièce 83"/>
    <n v="3986"/>
    <n v="25705.75"/>
    <x v="0"/>
    <d v="1970-05-04T00:00:00"/>
    <x v="16"/>
  </r>
  <r>
    <s v="MQOM6542"/>
    <s v="MARINIER"/>
    <s v="Marcel"/>
    <x v="1"/>
    <x v="1"/>
    <s v="pièce 74"/>
    <n v="3131"/>
    <n v="52732.19"/>
    <x v="1"/>
    <d v="1977-10-01T00:00:00"/>
    <x v="2"/>
  </r>
  <r>
    <s v="MILV5667"/>
    <s v="MAROTE"/>
    <s v="Marie-José"/>
    <x v="0"/>
    <x v="1"/>
    <s v="pièce 95"/>
    <n v="3559"/>
    <n v="29650.29"/>
    <x v="0"/>
    <d v="1962-07-20T00:00:00"/>
    <x v="14"/>
  </r>
  <r>
    <s v="MDPM6413"/>
    <s v="MARQUEZ"/>
    <s v="Marie-Cécile"/>
    <x v="2"/>
    <x v="0"/>
    <s v="pièce 97"/>
    <n v="3625"/>
    <n v="22728.22"/>
    <x v="0"/>
    <d v="1973-07-23T00:00:00"/>
    <x v="4"/>
  </r>
  <r>
    <s v="FVQM5746"/>
    <s v="MARSHER"/>
    <s v="Franz"/>
    <x v="0"/>
    <x v="1"/>
    <s v="pièce 255"/>
    <n v="3120"/>
    <n v="36167.870000000003"/>
    <x v="1"/>
    <d v="1954-07-27T00:00:00"/>
    <x v="40"/>
  </r>
  <r>
    <s v="DSTM6656"/>
    <s v="MARTAUD"/>
    <s v="Daniel"/>
    <x v="0"/>
    <x v="1"/>
    <s v="pièce 129"/>
    <n v="3086"/>
    <n v="38619.839999999997"/>
    <x v="1"/>
    <d v="1973-10-29T00:00:00"/>
    <x v="4"/>
  </r>
  <r>
    <s v="JXBM7476"/>
    <s v="MARTEL"/>
    <s v="Paul"/>
    <x v="2"/>
    <x v="1"/>
    <s v="pièce 58"/>
    <n v="3591"/>
    <n v="27039.32"/>
    <x v="1"/>
    <d v="1987-01-05T00:00:00"/>
    <x v="24"/>
  </r>
  <r>
    <s v="AGBM7153"/>
    <s v="MARTI"/>
    <s v="Anne"/>
    <x v="2"/>
    <x v="1"/>
    <s v="pièce 96"/>
    <n v="3596"/>
    <n v="19554.36"/>
    <x v="0"/>
    <d v="1985-10-26T00:00:00"/>
    <x v="15"/>
  </r>
  <r>
    <s v="FDEM5501"/>
    <s v="MARTIN"/>
    <s v="France"/>
    <x v="2"/>
    <x v="1"/>
    <s v="pièce 131"/>
    <n v="3913"/>
    <n v="25810.51"/>
    <x v="0"/>
    <d v="1969-06-05T00:00:00"/>
    <x v="33"/>
  </r>
  <r>
    <s v="JQVM4006"/>
    <s v="MARTIN"/>
    <s v="Jacqueline"/>
    <x v="2"/>
    <x v="1"/>
    <s v="pièce 53B"/>
    <n v="3943"/>
    <n v="26471.34"/>
    <x v="0"/>
    <d v="1956-08-12T00:00:00"/>
    <x v="20"/>
  </r>
  <r>
    <s v="LVBM8152"/>
    <s v="MARTIN"/>
    <s v="Laurent"/>
    <x v="2"/>
    <x v="1"/>
    <s v="pièce 115"/>
    <n v="3638"/>
    <n v="21819.56"/>
    <x v="1"/>
    <d v="1997-12-23T00:00:00"/>
    <x v="25"/>
  </r>
  <r>
    <s v="VMIM7232"/>
    <s v="MECHARD"/>
    <s v="Véronique"/>
    <x v="1"/>
    <x v="2"/>
    <s v="pièce 234"/>
    <n v="3611"/>
    <n v="45331.65"/>
    <x v="0"/>
    <d v="1985-10-13T00:00:00"/>
    <x v="15"/>
  </r>
  <r>
    <s v="COHS5167"/>
    <s v="MERCIER"/>
    <s v="Evelyne"/>
    <x v="2"/>
    <x v="1"/>
    <s v="pièce 14"/>
    <n v="3045"/>
    <n v="27426.560000000001"/>
    <x v="0"/>
    <d v="1969-06-28T00:00:00"/>
    <x v="33"/>
  </r>
  <r>
    <s v="MHMS6141"/>
    <s v="MERLAUD"/>
    <s v="Jacqueline"/>
    <x v="2"/>
    <x v="1"/>
    <s v="pièce 66"/>
    <n v="3160"/>
    <n v="23270.83"/>
    <x v="0"/>
    <d v="1975-02-21T00:00:00"/>
    <x v="8"/>
  </r>
  <r>
    <s v="SAKS7057"/>
    <s v="MESROBIAN"/>
    <s v="Joël"/>
    <x v="2"/>
    <x v="1"/>
    <s v="pièce 64"/>
    <n v="3066"/>
    <n v="28395.66"/>
    <x v="1"/>
    <d v="1988-04-23T00:00:00"/>
    <x v="1"/>
  </r>
  <r>
    <s v="EVNM5526"/>
    <s v="MIANET"/>
    <s v="Georges"/>
    <x v="2"/>
    <x v="1"/>
    <s v="pièce 238"/>
    <n v="3117"/>
    <n v="26977.06"/>
    <x v="0"/>
    <d v="1961-11-19T00:00:00"/>
    <x v="5"/>
  </r>
  <r>
    <s v="JQHM5260"/>
    <s v="MICELI"/>
    <s v="Stéphane"/>
    <x v="2"/>
    <x v="0"/>
    <s v="pièce 110"/>
    <n v="3057"/>
    <n v="30098.2"/>
    <x v="0"/>
    <d v="1967-01-23T00:00:00"/>
    <x v="0"/>
  </r>
  <r>
    <s v="JCOM6077"/>
    <s v="MILLET"/>
    <s v="Pasquale"/>
    <x v="2"/>
    <x v="0"/>
    <s v="pièce 12B"/>
    <n v="3154"/>
    <n v="26436.880000000001"/>
    <x v="1"/>
    <d v="1972-04-06T00:00:00"/>
    <x v="7"/>
  </r>
  <r>
    <s v="AWVS5670"/>
    <s v="MOINARD"/>
    <s v="Loïc"/>
    <x v="2"/>
    <x v="1"/>
    <s v="pièce 105"/>
    <n v="3983"/>
    <n v="29748.83"/>
    <x v="0"/>
    <d v="1964-03-23T00:00:00"/>
    <x v="38"/>
  </r>
  <r>
    <s v="GEBM5671"/>
    <s v="MOITA"/>
    <s v="Jeanne"/>
    <x v="3"/>
    <x v="1"/>
    <s v="pièce 83"/>
    <n v="3110"/>
    <n v="108277.95"/>
    <x v="1"/>
    <d v="1964-05-23T00:00:00"/>
    <x v="38"/>
  </r>
  <r>
    <s v="SCDM7716"/>
    <s v="MONTFORT"/>
    <s v="Huong"/>
    <x v="1"/>
    <x v="1"/>
    <s v="pièce 69"/>
    <n v="3588"/>
    <n v="52617.75"/>
    <x v="1"/>
    <d v="1982-01-21T00:00:00"/>
    <x v="41"/>
  </r>
  <r>
    <s v="PTVM6503"/>
    <s v="NAIMI"/>
    <s v="Lucienne"/>
    <x v="2"/>
    <x v="1"/>
    <s v="pièce 50"/>
    <n v="3618"/>
    <n v="31571.119999999999"/>
    <x v="1"/>
    <d v="1975-11-19T00:00:00"/>
    <x v="8"/>
  </r>
  <r>
    <s v="LICM6642"/>
    <s v="NICOLLE"/>
    <s v="Juliette"/>
    <x v="2"/>
    <x v="1"/>
    <s v="pièce 241"/>
    <n v="3150"/>
    <n v="31689.14"/>
    <x v="1"/>
    <d v="1975-04-17T00:00:00"/>
    <x v="8"/>
  </r>
  <r>
    <s v="JKGM6202"/>
    <s v="OBEL"/>
    <s v="Rolande"/>
    <x v="0"/>
    <x v="0"/>
    <s v="pièce 222"/>
    <n v="3626"/>
    <n v="35457.879999999997"/>
    <x v="0"/>
    <d v="1972-07-26T00:00:00"/>
    <x v="7"/>
  </r>
  <r>
    <s v="HKLM6567"/>
    <s v="OCLOO"/>
    <s v="Martine"/>
    <x v="2"/>
    <x v="0"/>
    <s v="pièce 251"/>
    <n v="3584"/>
    <n v="33397.01"/>
    <x v="1"/>
    <d v="1970-12-15T00:00:00"/>
    <x v="16"/>
  </r>
  <r>
    <s v="AMFS6322"/>
    <s v="PUCCINI"/>
    <s v="Ernesto"/>
    <x v="2"/>
    <x v="1"/>
    <s v="pièce 64"/>
    <n v="3051"/>
    <n v="25844.54"/>
    <x v="0"/>
    <d v="1968-03-05T00:00:00"/>
    <x v="23"/>
  </r>
  <r>
    <s v="GQEN4203"/>
    <s v="OTTOLAVA"/>
    <s v="Martine"/>
    <x v="0"/>
    <x v="1"/>
    <s v="pièce 14"/>
    <n v="3644"/>
    <n v="28293.8"/>
    <x v="0"/>
    <d v="1956-04-07T00:00:00"/>
    <x v="20"/>
  </r>
  <r>
    <s v="VJTS8474"/>
    <s v="PARINET"/>
    <s v="Nicolas"/>
    <x v="0"/>
    <x v="1"/>
    <s v="pièce 107"/>
    <n v="3155"/>
    <n v="33413.589999999997"/>
    <x v="0"/>
    <d v="1990-03-24T00:00:00"/>
    <x v="3"/>
  </r>
  <r>
    <s v="ACJS6045"/>
    <s v="PARTOUCHE"/>
    <s v="Robert"/>
    <x v="0"/>
    <x v="0"/>
    <s v="bureau 2"/>
    <n v="3980"/>
    <n v="25710.36"/>
    <x v="0"/>
    <d v="1974-10-15T00:00:00"/>
    <x v="9"/>
  </r>
  <r>
    <s v="MQWO6676"/>
    <s v="PAVARD"/>
    <s v="Annie"/>
    <x v="2"/>
    <x v="1"/>
    <s v="pièce 97"/>
    <n v="3067"/>
    <n v="24030.84"/>
    <x v="0"/>
    <d v="1972-04-06T00:00:00"/>
    <x v="7"/>
  </r>
  <r>
    <s v="MJMO6224"/>
    <s v="PEDRO"/>
    <s v="Francis"/>
    <x v="2"/>
    <x v="1"/>
    <s v="pièce 97"/>
    <n v="3637"/>
    <n v="23901.25"/>
    <x v="0"/>
    <d v="1972-01-14T00:00:00"/>
    <x v="7"/>
  </r>
  <r>
    <s v="PLUS6011"/>
    <s v="PENALVA"/>
    <s v="Isabelle"/>
    <x v="3"/>
    <x v="1"/>
    <s v="pièce 90"/>
    <n v="3764"/>
    <n v="84079.039999999994"/>
    <x v="1"/>
    <d v="1973-10-11T00:00:00"/>
    <x v="4"/>
  </r>
  <r>
    <s v="ADRP6612"/>
    <s v="PERFETTO"/>
    <s v="Pascal"/>
    <x v="2"/>
    <x v="0"/>
    <s v="pièce 78"/>
    <n v="3073"/>
    <n v="19708.91"/>
    <x v="0"/>
    <d v="1978-10-03T00:00:00"/>
    <x v="12"/>
  </r>
  <r>
    <s v="RQGP7633"/>
    <s v="PERRUCHON"/>
    <s v="Fabrice"/>
    <x v="1"/>
    <x v="1"/>
    <s v="pièce 95"/>
    <n v="3670"/>
    <n v="54565.59"/>
    <x v="1"/>
    <d v="1983-02-18T00:00:00"/>
    <x v="42"/>
  </r>
  <r>
    <s v="NFDP8421"/>
    <s v="PIDERIT"/>
    <s v="Claude"/>
    <x v="2"/>
    <x v="1"/>
    <s v="pièce 109"/>
    <n v="3881"/>
    <n v="24493.599999999999"/>
    <x v="1"/>
    <d v="1990-03-06T00:00:00"/>
    <x v="3"/>
  </r>
  <r>
    <s v="JETN8605"/>
    <s v="POISSON"/>
    <s v="Daniel"/>
    <x v="2"/>
    <x v="1"/>
    <s v="pièce 64"/>
    <n v="3032"/>
    <n v="20899.439999999999"/>
    <x v="0"/>
    <d v="1995-07-12T00:00:00"/>
    <x v="21"/>
  </r>
  <r>
    <s v="RHKO6550"/>
    <s v="PONTALIER"/>
    <s v="Thierry"/>
    <x v="2"/>
    <x v="0"/>
    <s v="pièce 222"/>
    <n v="3723"/>
    <n v="23270.99"/>
    <x v="0"/>
    <d v="1974-05-01T00:00:00"/>
    <x v="9"/>
  </r>
  <r>
    <s v="ITVP6223"/>
    <s v="POTRIQUET"/>
    <s v="Claudette"/>
    <x v="2"/>
    <x v="1"/>
    <s v="pièce 83"/>
    <n v="3413"/>
    <n v="25030.02"/>
    <x v="0"/>
    <d v="1977-05-30T00:00:00"/>
    <x v="2"/>
  </r>
  <r>
    <s v="FABP6222"/>
    <s v="POUYADOU"/>
    <s v="Josette"/>
    <x v="2"/>
    <x v="1"/>
    <s v="pièce 253"/>
    <n v="3630"/>
    <n v="27376.97"/>
    <x v="1"/>
    <d v="1972-05-04T00:00:00"/>
    <x v="7"/>
  </r>
  <r>
    <s v="PYTP6460"/>
    <s v="PUAULT"/>
    <s v="Françoise"/>
    <x v="1"/>
    <x v="1"/>
    <s v="pièce 83"/>
    <n v="3420"/>
    <n v="58559.1"/>
    <x v="1"/>
    <d v="1971-02-12T00:00:00"/>
    <x v="17"/>
  </r>
  <r>
    <s v="JOAS5615"/>
    <s v="QUINTIN"/>
    <s v="Martine"/>
    <x v="3"/>
    <x v="0"/>
    <s v="pièce 314"/>
    <n v="3098"/>
    <n v="125615.91"/>
    <x v="1"/>
    <d v="1963-11-19T00:00:00"/>
    <x v="29"/>
  </r>
  <r>
    <s v="AQHS5457"/>
    <s v="RAGEUL"/>
    <s v="Marielle"/>
    <x v="2"/>
    <x v="0"/>
    <s v="pièce 78"/>
    <n v="3569"/>
    <n v="20456.05"/>
    <x v="0"/>
    <d v="1963-09-12T00:00:00"/>
    <x v="29"/>
  </r>
  <r>
    <s v="FSGP7552"/>
    <s v="RAMBEAUD"/>
    <s v="Christian"/>
    <x v="2"/>
    <x v="1"/>
    <s v="pièce 12B"/>
    <n v="3128"/>
    <n v="29363.11"/>
    <x v="1"/>
    <d v="1988-12-18T00:00:00"/>
    <x v="1"/>
  </r>
  <r>
    <s v="MFVT5725"/>
    <s v="RAMOND"/>
    <s v="Vincent"/>
    <x v="1"/>
    <x v="2"/>
    <s v="pièce 66"/>
    <n v="3185"/>
    <n v="59031.8"/>
    <x v="1"/>
    <d v="1964-11-23T00:00:00"/>
    <x v="38"/>
  </r>
  <r>
    <s v="MIXT7726"/>
    <s v="REBY-FAYARD"/>
    <s v="Luc"/>
    <x v="2"/>
    <x v="1"/>
    <s v="pièce 239"/>
    <n v="3102"/>
    <n v="22017.14"/>
    <x v="0"/>
    <d v="1988-06-19T00:00:00"/>
    <x v="1"/>
  </r>
  <r>
    <s v="MMKT8347"/>
    <s v="REMUND"/>
    <s v="Françoise"/>
    <x v="2"/>
    <x v="0"/>
    <s v="pièce 227"/>
    <n v="3608"/>
    <n v="27411.59"/>
    <x v="0"/>
    <d v="1995-11-26T00:00:00"/>
    <x v="21"/>
  </r>
  <r>
    <s v="NQMT7141"/>
    <s v="RENIER"/>
    <s v="Monique"/>
    <x v="2"/>
    <x v="0"/>
    <s v="pièce 50"/>
    <n v="3733"/>
    <n v="22892.71"/>
    <x v="0"/>
    <d v="1988-10-09T00:00:00"/>
    <x v="1"/>
  </r>
  <r>
    <s v="CCWP8446"/>
    <s v="REVERDITO"/>
    <s v="Marie-Jeanne"/>
    <x v="2"/>
    <x v="1"/>
    <s v="pièce 96"/>
    <n v="3552"/>
    <n v="22298.9"/>
    <x v="0"/>
    <d v="1992-02-14T00:00:00"/>
    <x v="13"/>
  </r>
  <r>
    <s v="AFFT6360"/>
    <s v="RIDEAU"/>
    <s v="Bastien"/>
    <x v="2"/>
    <x v="0"/>
    <s v="plateau 1"/>
    <n v="3333"/>
    <n v="19199.8"/>
    <x v="0"/>
    <d v="1970-08-03T00:00:00"/>
    <x v="16"/>
  </r>
  <r>
    <s v="DWRP5042"/>
    <s v="RIEGERT"/>
    <s v="Raymonde"/>
    <x v="1"/>
    <x v="0"/>
    <s v="pièce 219"/>
    <n v="3733"/>
    <n v="57651.05"/>
    <x v="1"/>
    <d v="1969-03-28T00:00:00"/>
    <x v="33"/>
  </r>
  <r>
    <s v="MHUT5334"/>
    <s v="ROBERT"/>
    <s v="Christelle"/>
    <x v="2"/>
    <x v="1"/>
    <s v="pièce 21"/>
    <n v="3641"/>
    <n v="21815.360000000001"/>
    <x v="0"/>
    <d v="1968-01-23T00:00:00"/>
    <x v="23"/>
  </r>
  <r>
    <s v="CTRP5051"/>
    <s v="ROBERT"/>
    <s v="Viviane"/>
    <x v="2"/>
    <x v="2"/>
    <s v="pièce 60"/>
    <n v="3139"/>
    <n v="24980.74"/>
    <x v="0"/>
    <d v="1966-01-24T00:00:00"/>
    <x v="22"/>
  </r>
  <r>
    <s v="TIPP6171"/>
    <s v="RODIER"/>
    <s v="Régis"/>
    <x v="2"/>
    <x v="0"/>
    <s v="pièce 14"/>
    <n v="3765"/>
    <n v="21596.3"/>
    <x v="1"/>
    <d v="1977-09-27T00:00:00"/>
    <x v="2"/>
  </r>
  <r>
    <s v="SAIT6376"/>
    <s v="ROGUET"/>
    <s v="Laurent"/>
    <x v="3"/>
    <x v="1"/>
    <s v="pièce 69"/>
    <n v="3779"/>
    <n v="96996.95"/>
    <x v="1"/>
    <d v="1971-09-29T00:00:00"/>
    <x v="17"/>
  </r>
  <r>
    <s v="AAHT6512"/>
    <s v="ROLLAIS-BRUNE"/>
    <s v="Colette"/>
    <x v="2"/>
    <x v="1"/>
    <s v="pièce 136"/>
    <n v="3019"/>
    <n v="27592.94"/>
    <x v="0"/>
    <d v="1972-08-25T00:00:00"/>
    <x v="7"/>
  </r>
  <r>
    <s v="JCJP6015"/>
    <s v="ROLLAND"/>
    <s v="Céline"/>
    <x v="2"/>
    <x v="0"/>
    <s v="pièce 83"/>
    <n v="3015"/>
    <n v="26761.5"/>
    <x v="0"/>
    <d v="1975-10-06T00:00:00"/>
    <x v="8"/>
  </r>
  <r>
    <s v="LDPT5500"/>
    <s v="ROSAR"/>
    <s v="Sylvie"/>
    <x v="2"/>
    <x v="1"/>
    <s v="pièce 133"/>
    <n v="3864"/>
    <n v="29905.66"/>
    <x v="0"/>
    <d v="1966-02-05T00:00:00"/>
    <x v="22"/>
  </r>
  <r>
    <s v="FFXP5412"/>
    <s v="ROSSO"/>
    <s v="Robert"/>
    <x v="2"/>
    <x v="0"/>
    <s v="pièce 64"/>
    <n v="3103"/>
    <n v="23981.17"/>
    <x v="0"/>
    <d v="1969-09-20T00:00:00"/>
    <x v="33"/>
  </r>
  <r>
    <s v="MYOQ7674"/>
    <s v="ROTENBERG"/>
    <s v="Michel"/>
    <x v="2"/>
    <x v="0"/>
    <s v="pièce 134"/>
    <n v="3083"/>
    <n v="26096.71"/>
    <x v="0"/>
    <d v="1988-01-11T00:00:00"/>
    <x v="1"/>
  </r>
  <r>
    <s v="MRKR6024"/>
    <s v="ROULET"/>
    <s v="Nathalie"/>
    <x v="2"/>
    <x v="1"/>
    <s v="pièce 129"/>
    <n v="3917"/>
    <n v="24961.51"/>
    <x v="0"/>
    <d v="1970-12-30T00:00:00"/>
    <x v="16"/>
  </r>
  <r>
    <s v="VNAR5342"/>
    <s v="ROUX"/>
    <s v="Yveline"/>
    <x v="0"/>
    <x v="1"/>
    <s v="pièce 17"/>
    <n v="3092"/>
    <n v="38692.29"/>
    <x v="1"/>
    <d v="1968-12-01T00:00:00"/>
    <x v="23"/>
  </r>
  <r>
    <s v="LJSR5776"/>
    <s v="SAADA"/>
    <s v="Martine"/>
    <x v="2"/>
    <x v="0"/>
    <s v="pièce 35"/>
    <n v="3004"/>
    <n v="24732.639999999999"/>
    <x v="1"/>
    <d v="1969-10-15T00:00:00"/>
    <x v="33"/>
  </r>
  <r>
    <s v="FSYR6160"/>
    <s v="STABAT"/>
    <s v="Mater"/>
    <x v="0"/>
    <x v="0"/>
    <s v="pièce 20"/>
    <n v="3182"/>
    <n v="33030.75"/>
    <x v="0"/>
    <d v="1970-08-08T00:00:00"/>
    <x v="16"/>
  </r>
  <r>
    <s v="CWER6730"/>
    <s v="SAILLANT"/>
    <s v="Séverine"/>
    <x v="3"/>
    <x v="1"/>
    <s v="pièce 93"/>
    <n v="3198"/>
    <n v="73528.160000000003"/>
    <x v="1"/>
    <d v="1975-12-23T00:00:00"/>
    <x v="8"/>
  </r>
  <r>
    <s v="MWMR6347"/>
    <s v="SAINT DE FLER"/>
    <s v="Elsa"/>
    <x v="2"/>
    <x v="1"/>
    <s v="pièce 107"/>
    <n v="3208"/>
    <n v="25744.86"/>
    <x v="0"/>
    <d v="1974-04-04T00:00:00"/>
    <x v="9"/>
  </r>
  <r>
    <s v="MFQR6075"/>
    <s v="SAINT DE FLER"/>
    <s v="Quentin"/>
    <x v="2"/>
    <x v="3"/>
    <s v="pièce 219"/>
    <n v="3125"/>
    <n v="26130.46"/>
    <x v="0"/>
    <d v="1972-10-12T00:00:00"/>
    <x v="7"/>
  </r>
  <r>
    <s v="CPVR8736"/>
    <s v="SAINT DE FLER"/>
    <s v="Théo"/>
    <x v="2"/>
    <x v="2"/>
    <s v="pièce 78"/>
    <n v="3017"/>
    <n v="22958.15"/>
    <x v="0"/>
    <d v="1991-06-19T00:00:00"/>
    <x v="28"/>
  </r>
  <r>
    <s v="BUFR7052"/>
    <s v="SARFATI"/>
    <s v="Pascal"/>
    <x v="1"/>
    <x v="0"/>
    <s v="pièce 80"/>
    <n v="3174"/>
    <n v="49383.63"/>
    <x v="1"/>
    <d v="1989-03-03T00:00:00"/>
    <x v="11"/>
  </r>
  <r>
    <s v="RDCR5362"/>
    <s v="SAYAVONG"/>
    <s v="Henriette"/>
    <x v="0"/>
    <x v="1"/>
    <s v="pièce 78"/>
    <n v="3079"/>
    <n v="33803.730000000003"/>
    <x v="0"/>
    <d v="1965-04-06T00:00:00"/>
    <x v="37"/>
  </r>
  <r>
    <s v="VOVR6257"/>
    <s v="SCHUSTER"/>
    <s v="Bernadette"/>
    <x v="2"/>
    <x v="1"/>
    <s v="pièce 222"/>
    <n v="3531"/>
    <n v="30063.96"/>
    <x v="0"/>
    <d v="1977-03-26T00:00:00"/>
    <x v="2"/>
  </r>
  <r>
    <s v="RDHR5100"/>
    <s v="SCOTTI"/>
    <s v="Marie"/>
    <x v="0"/>
    <x v="1"/>
    <s v="pièce 132"/>
    <n v="3916"/>
    <n v="34826.58"/>
    <x v="1"/>
    <d v="1968-01-31T00:00:00"/>
    <x v="23"/>
  </r>
  <r>
    <s v="JLRJ8777"/>
    <s v="SENG"/>
    <s v="Cécile"/>
    <x v="2"/>
    <x v="1"/>
    <s v="pièce 35"/>
    <n v="3070"/>
    <n v="23323.48"/>
    <x v="0"/>
    <d v="1993-06-25T00:00:00"/>
    <x v="32"/>
  </r>
  <r>
    <s v="MKGU7066"/>
    <s v="SENILLE"/>
    <s v="Marthe"/>
    <x v="2"/>
    <x v="0"/>
    <s v="plateau 1"/>
    <n v="3333"/>
    <n v="23759.14"/>
    <x v="0"/>
    <d v="1987-07-24T00:00:00"/>
    <x v="24"/>
  </r>
  <r>
    <s v="FBJV6135"/>
    <s v="SENTEX"/>
    <s v="Stéphane"/>
    <x v="3"/>
    <x v="0"/>
    <s v="pièce 90"/>
    <n v="3333"/>
    <n v="77181.539999999994"/>
    <x v="1"/>
    <d v="1975-04-08T00:00:00"/>
    <x v="8"/>
  </r>
  <r>
    <s v="CDXV6242"/>
    <s v="SHERRY"/>
    <s v="Anne-Marie"/>
    <x v="2"/>
    <x v="0"/>
    <s v="pièce 60"/>
    <n v="3064"/>
    <n v="23589.35"/>
    <x v="0"/>
    <d v="1974-02-28T00:00:00"/>
    <x v="9"/>
  </r>
  <r>
    <s v="LAKR8442"/>
    <s v="SINSEAU"/>
    <s v="Annie"/>
    <x v="1"/>
    <x v="1"/>
    <s v="pièce 73"/>
    <n v="3166"/>
    <n v="56669.120000000003"/>
    <x v="1"/>
    <d v="1990-12-10T00:00:00"/>
    <x v="3"/>
  </r>
  <r>
    <s v="MNGV5337"/>
    <s v="SOK"/>
    <s v="Vanessa"/>
    <x v="2"/>
    <x v="0"/>
    <s v="pièce 232"/>
    <n v="3081"/>
    <n v="27206.42"/>
    <x v="0"/>
    <d v="1961-12-14T00:00:00"/>
    <x v="5"/>
  </r>
  <r>
    <s v="MPYV4343"/>
    <s v="SONG"/>
    <s v="Aline"/>
    <x v="0"/>
    <x v="3"/>
    <s v="pièce 236"/>
    <n v="3018"/>
    <n v="33040.589999999997"/>
    <x v="0"/>
    <d v="1951-08-13T00:00:00"/>
    <x v="43"/>
  </r>
  <r>
    <s v="CSAR6603"/>
    <s v="STOEFFLER"/>
    <s v="Jean-Marc"/>
    <x v="2"/>
    <x v="0"/>
    <s v="pièce 64"/>
    <n v="3663"/>
    <n v="20851.28"/>
    <x v="0"/>
    <d v="1953-08-01T00:00:00"/>
    <x v="44"/>
  </r>
  <r>
    <s v="CNAR8451"/>
    <s v="SURENA"/>
    <s v="Adrienne"/>
    <x v="2"/>
    <x v="0"/>
    <s v="pièce 80"/>
    <n v="3077"/>
    <n v="20312.34"/>
    <x v="0"/>
    <d v="1992-06-17T00:00:00"/>
    <x v="13"/>
  </r>
  <r>
    <s v="MQER5467"/>
    <s v="TAIEB"/>
    <s v="Michel"/>
    <x v="1"/>
    <x v="0"/>
    <s v="pièce 74"/>
    <n v="3024"/>
    <n v="49697.61"/>
    <x v="1"/>
    <d v="1960-04-18T00:00:00"/>
    <x v="19"/>
  </r>
  <r>
    <s v="NNAR7776"/>
    <s v="TAMBURRINI"/>
    <s v="Marie-Claire"/>
    <x v="2"/>
    <x v="1"/>
    <s v="pièce 212"/>
    <n v="3185"/>
    <n v="23881.55"/>
    <x v="0"/>
    <d v="1989-08-17T00:00:00"/>
    <x v="11"/>
  </r>
  <r>
    <s v="RXNR6026"/>
    <s v="TAN"/>
    <s v="Marion"/>
    <x v="1"/>
    <x v="1"/>
    <s v="pièce 20"/>
    <n v="3165"/>
    <n v="58204.91"/>
    <x v="1"/>
    <d v="1977-07-19T00:00:00"/>
    <x v="2"/>
  </r>
  <r>
    <s v="SBSR6123"/>
    <s v="TAN"/>
    <s v="Nathalie"/>
    <x v="2"/>
    <x v="0"/>
    <s v="pièce 62"/>
    <n v="3121"/>
    <n v="22703"/>
    <x v="0"/>
    <d v="1974-08-14T00:00:00"/>
    <x v="9"/>
  </r>
  <r>
    <s v="JMSR5170"/>
    <s v="TANG"/>
    <s v="Armelle"/>
    <x v="3"/>
    <x v="0"/>
    <s v="pièce 216"/>
    <n v="3082"/>
    <n v="79223.91"/>
    <x v="0"/>
    <d v="1968-03-01T00:00:00"/>
    <x v="23"/>
  </r>
  <r>
    <s v="MSHS7645"/>
    <s v="TARDIF"/>
    <s v="Marie-Paule"/>
    <x v="2"/>
    <x v="0"/>
    <s v="pièce 233"/>
    <n v="3563"/>
    <n v="23705.51"/>
    <x v="0"/>
    <d v="1984-03-21T00:00:00"/>
    <x v="18"/>
  </r>
  <r>
    <s v="MYYS5567"/>
    <s v="THAO"/>
    <s v="Sylvain"/>
    <x v="2"/>
    <x v="0"/>
    <s v="pièce 245"/>
    <n v="3025"/>
    <n v="25296.880000000001"/>
    <x v="0"/>
    <d v="1962-02-17T00:00:00"/>
    <x v="14"/>
  </r>
  <r>
    <s v="JMSD7544"/>
    <s v="THIAM"/>
    <s v="Anne-Marie"/>
    <x v="3"/>
    <x v="1"/>
    <s v="pièce 224"/>
    <n v="3417"/>
    <n v="72229.11"/>
    <x v="0"/>
    <d v="1988-05-02T00:00:00"/>
    <x v="1"/>
  </r>
  <r>
    <s v="SYES8737"/>
    <s v="THOQUENNE"/>
    <s v="Lydia"/>
    <x v="2"/>
    <x v="1"/>
    <s v="pièce 50"/>
    <n v="3890"/>
    <n v="23414.63"/>
    <x v="0"/>
    <d v="1991-09-27T00:00:00"/>
    <x v="28"/>
  </r>
  <r>
    <s v="JMST7047"/>
    <s v="TRIOMPHANTE"/>
    <s v="Judith"/>
    <x v="3"/>
    <x v="1"/>
    <s v="pièce 222"/>
    <n v="3035"/>
    <n v="74866.559999999998"/>
    <x v="1"/>
    <d v="1985-10-08T00:00:00"/>
    <x v="15"/>
  </r>
  <r>
    <s v="JMS7049"/>
    <s v="UNG"/>
    <s v="Martine"/>
    <x v="3"/>
    <x v="0"/>
    <s v="pièce 226"/>
    <n v="3133"/>
    <n v="50014.29"/>
    <x v="1"/>
    <d v="1993-10-02T00:00:00"/>
    <x v="32"/>
  </r>
  <r>
    <s v="PKBS5745"/>
    <s v="VANNAXAY"/>
    <s v="Francis"/>
    <x v="2"/>
    <x v="1"/>
    <s v="pièce 118"/>
    <n v="3963"/>
    <n v="25821.94"/>
    <x v="1"/>
    <d v="1953-09-27T00:00:00"/>
    <x v="44"/>
  </r>
  <r>
    <s v="HJHS4700"/>
    <s v="VASSEUR"/>
    <s v="Christiane"/>
    <x v="2"/>
    <x v="1"/>
    <s v="pièce 62"/>
    <n v="3628"/>
    <n v="25316.69"/>
    <x v="0"/>
    <d v="1958-03-22T00:00:00"/>
    <x v="45"/>
  </r>
  <r>
    <s v="MRSZ5065"/>
    <s v="VIAND"/>
    <s v="Monique"/>
    <x v="2"/>
    <x v="1"/>
    <s v="pièce 66"/>
    <n v="3161"/>
    <n v="23117.4"/>
    <x v="0"/>
    <d v="1960-10-03T00:00:00"/>
    <x v="19"/>
  </r>
  <r>
    <s v="LMDZ5474"/>
    <s v="VIDON"/>
    <s v="Marie-Louise"/>
    <x v="2"/>
    <x v="1"/>
    <s v="pièce 201"/>
    <n v="3096"/>
    <n v="26253.65"/>
    <x v="0"/>
    <d v="1963-05-07T00:00:00"/>
    <x v="29"/>
  </r>
  <r>
    <s v="RBRZ5605"/>
    <s v="ZANOTI"/>
    <s v="Monique"/>
    <x v="2"/>
    <x v="0"/>
    <s v="plateau 1"/>
    <n v="3333"/>
    <n v="23797.279999999999"/>
    <x v="1"/>
    <d v="1969-06-25T00:00:00"/>
    <x v="33"/>
  </r>
  <r>
    <s v="PRTZ8775"/>
    <s v="ZAOUI"/>
    <s v="Liliane"/>
    <x v="2"/>
    <x v="1"/>
    <s v="pièce 66"/>
    <n v="3585"/>
    <n v="20361.32"/>
    <x v="1"/>
    <d v="1997-05-12T00:00:00"/>
    <x v="25"/>
  </r>
  <r>
    <s v="CBUZ6432"/>
    <s v="ZENOU"/>
    <s v="Robert"/>
    <x v="2"/>
    <x v="0"/>
    <s v="pièce 115"/>
    <n v="3671"/>
    <n v="30387.54"/>
    <x v="0"/>
    <d v="1974-10-31T00:00:00"/>
    <x v="9"/>
  </r>
  <r>
    <s v="BUQS5450"/>
    <s v="ZHOU"/>
    <s v="Philippe"/>
    <x v="2"/>
    <x v="0"/>
    <s v="pièce 72"/>
    <n v="3031"/>
    <n v="24089.45"/>
    <x v="0"/>
    <d v="1967-11-26T00:00:00"/>
    <x v="0"/>
  </r>
  <r>
    <s v="MURS7372"/>
    <s v="ZIHOUNE"/>
    <s v="Christiane"/>
    <x v="2"/>
    <x v="1"/>
    <s v="pièce 64"/>
    <n v="3502"/>
    <n v="27454.69"/>
    <x v="0"/>
    <d v="1988-11-16T00:00:00"/>
    <x v="1"/>
  </r>
  <r>
    <s v="FIFZ6677"/>
    <s v="ZOUC"/>
    <s v="Fred"/>
    <x v="3"/>
    <x v="1"/>
    <s v="pièce 83"/>
    <n v="3185"/>
    <n v="80473.56"/>
    <x v="1"/>
    <d v="1971-01-07T00:00:00"/>
    <x v="17"/>
  </r>
  <r>
    <m/>
    <m/>
    <m/>
    <x v="4"/>
    <x v="4"/>
    <m/>
    <m/>
    <m/>
    <x v="2"/>
    <m/>
    <x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eau croisé dynamique1" cacheId="5"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D16" firstHeaderRow="1" firstDataRow="2" firstDataCol="1"/>
  <pivotFields count="11">
    <pivotField subtotalTop="0" showAll="0"/>
    <pivotField dataField="1" subtotalTop="0" showAll="0"/>
    <pivotField subtotalTop="0" showAll="0"/>
    <pivotField subtotalTop="0" showAll="0">
      <items count="6">
        <item x="2"/>
        <item x="0"/>
        <item x="1"/>
        <item x="3"/>
        <item x="4"/>
        <item t="default"/>
      </items>
    </pivotField>
    <pivotField subtotalTop="0" showAll="0">
      <items count="10">
        <item m="1" x="5"/>
        <item m="1" x="7"/>
        <item x="3"/>
        <item x="1"/>
        <item x="0"/>
        <item m="1" x="6"/>
        <item x="2"/>
        <item m="1" x="8"/>
        <item x="4"/>
        <item t="default"/>
      </items>
    </pivotField>
    <pivotField subtotalTop="0" showAll="0"/>
    <pivotField subtotalTop="0" showAll="0"/>
    <pivotField showAll="0"/>
    <pivotField axis="axisCol" subtotalTop="0">
      <items count="4">
        <item x="0"/>
        <item x="1"/>
        <item h="1" x="2"/>
        <item t="default"/>
      </items>
    </pivotField>
    <pivotField subtotalTop="0" showAll="0"/>
    <pivotField axis="axisRow" subtotalTop="0">
      <items count="12">
        <item x="0"/>
        <item x="1"/>
        <item x="2"/>
        <item x="3"/>
        <item x="4"/>
        <item x="5"/>
        <item x="6"/>
        <item x="7"/>
        <item x="8"/>
        <item x="9"/>
        <item x="10"/>
        <item t="default"/>
      </items>
    </pivotField>
  </pivotFields>
  <rowFields count="1">
    <field x="10"/>
  </rowFields>
  <rowItems count="12">
    <i>
      <x/>
    </i>
    <i>
      <x v="1"/>
    </i>
    <i>
      <x v="2"/>
    </i>
    <i>
      <x v="3"/>
    </i>
    <i>
      <x v="4"/>
    </i>
    <i>
      <x v="5"/>
    </i>
    <i>
      <x v="6"/>
    </i>
    <i>
      <x v="7"/>
    </i>
    <i>
      <x v="8"/>
    </i>
    <i>
      <x v="9"/>
    </i>
    <i>
      <x v="10"/>
    </i>
    <i t="grand">
      <x/>
    </i>
  </rowItems>
  <colFields count="1">
    <field x="8"/>
  </colFields>
  <colItems count="3">
    <i>
      <x/>
    </i>
    <i>
      <x v="1"/>
    </i>
    <i t="grand">
      <x/>
    </i>
  </colItems>
  <dataFields count="1">
    <dataField name="Nombre de NOM"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ITE" xr10:uid="{00000000-0013-0000-FFFF-FFFF01000000}" sourceName="SITE">
  <pivotTables>
    <pivotTable tabId="10" name="Tableau croisé dynamique1"/>
  </pivotTables>
  <data>
    <tabular pivotCacheId="1">
      <items count="9">
        <i x="3" s="1"/>
        <i x="1" s="1"/>
        <i x="0" s="1"/>
        <i x="2" s="1"/>
        <i x="5" s="1" nd="1"/>
        <i x="7" s="1" nd="1"/>
        <i x="6" s="1" nd="1"/>
        <i x="8"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Qualification" xr10:uid="{00000000-0013-0000-FFFF-FFFF02000000}" sourceName="Qualification">
  <pivotTables>
    <pivotTable tabId="10" name="Tableau croisé dynamique1"/>
  </pivotTables>
  <data>
    <tabular pivotCacheId="1">
      <items count="5">
        <i x="2" s="1"/>
        <i x="0" s="1"/>
        <i x="1" s="1"/>
        <i x="3" s="1"/>
        <i x="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xr10:uid="{00000000-0014-0000-FFFF-FFFF01000000}" cache="Segment_SITE" caption="SITE" rowHeight="225425"/>
  <slicer name="Qualification" xr10:uid="{00000000-0014-0000-FFFF-FFFF02000000}" cache="Segment_Qualification" caption="Qualification" rowHeight="225425"/>
</slicer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excel.doublevez.com/" TargetMode="External"/><Relationship Id="rId1" Type="http://schemas.openxmlformats.org/officeDocument/2006/relationships/hyperlink" Target="http://pagesperso-orange.fr/jeanmarc.stoeffler/excel/tableauCroiseEnonce.ht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8" Type="http://schemas.openxmlformats.org/officeDocument/2006/relationships/hyperlink" Target="http://jeanmarc.stoeffler.pagesperso-orange.fr/excel/_Abidjan/exercicesBD_W.COM.page_A1.html" TargetMode="External"/><Relationship Id="rId13" Type="http://schemas.openxmlformats.org/officeDocument/2006/relationships/hyperlink" Target="http://jeanmarc.stoeffler.pagesperso-orange.fr/excel/_Abidjan/exercicesBD_W.COM.page_A1.html" TargetMode="External"/><Relationship Id="rId18" Type="http://schemas.openxmlformats.org/officeDocument/2006/relationships/hyperlink" Target="http://jeanmarc.stoeffler.pagesperso-orange.fr/excel/_Abidjan/exercicesBD_W.COM.page_A1.html" TargetMode="External"/><Relationship Id="rId26" Type="http://schemas.openxmlformats.org/officeDocument/2006/relationships/drawing" Target="../drawings/drawing2.xml"/><Relationship Id="rId3" Type="http://schemas.openxmlformats.org/officeDocument/2006/relationships/hyperlink" Target="http://jeanmarc.stoeffler.pagesperso-orange.fr/excel/_Abidjan/exercicesBD_W.COM.page_A1.html" TargetMode="External"/><Relationship Id="rId21" Type="http://schemas.openxmlformats.org/officeDocument/2006/relationships/hyperlink" Target="http://jeanmarc.stoeffler.pagesperso-orange.fr/excel/_Abidjan/exercicesBD_W.COM.page_A1.html" TargetMode="External"/><Relationship Id="rId7" Type="http://schemas.openxmlformats.org/officeDocument/2006/relationships/hyperlink" Target="http://jeanmarc.stoeffler.pagesperso-orange.fr/excel/_Abidjan/exercicesBD_W.COM.page_A1.html" TargetMode="External"/><Relationship Id="rId12" Type="http://schemas.openxmlformats.org/officeDocument/2006/relationships/hyperlink" Target="http://jeanmarc.stoeffler.pagesperso-orange.fr/excel/_Abidjan/exercicesBD_W.COM.page_A1.html" TargetMode="External"/><Relationship Id="rId17" Type="http://schemas.openxmlformats.org/officeDocument/2006/relationships/hyperlink" Target="http://jeanmarc.stoeffler.pagesperso-orange.fr/excel/_Abidjan/exercicesBD_W.COM.page_A1.html" TargetMode="External"/><Relationship Id="rId25" Type="http://schemas.openxmlformats.org/officeDocument/2006/relationships/printerSettings" Target="../printerSettings/printerSettings2.bin"/><Relationship Id="rId2" Type="http://schemas.openxmlformats.org/officeDocument/2006/relationships/hyperlink" Target="http://jeanmarc.stoeffler.pagesperso-orange.fr/excel/_Abidjan/exercicesBD_W.COM.page_A1.html" TargetMode="External"/><Relationship Id="rId16" Type="http://schemas.openxmlformats.org/officeDocument/2006/relationships/hyperlink" Target="http://jeanmarc.stoeffler.pagesperso-orange.fr/excel/_Abidjan/exercicesBD_W.COM.page_A1.html" TargetMode="External"/><Relationship Id="rId20" Type="http://schemas.openxmlformats.org/officeDocument/2006/relationships/hyperlink" Target="http://jeanmarc.stoeffler.pagesperso-orange.fr/excel/_Abidjan/exercicesBD_W.COM.page_A1.html" TargetMode="External"/><Relationship Id="rId1" Type="http://schemas.openxmlformats.org/officeDocument/2006/relationships/hyperlink" Target="http://jeanmarc.stoeffler.pagesperso-orange.fr/excel/_Abidjan/exercicesBD_W.COM.page_A1.html" TargetMode="External"/><Relationship Id="rId6" Type="http://schemas.openxmlformats.org/officeDocument/2006/relationships/hyperlink" Target="http://jeanmarc.stoeffler.pagesperso-orange.fr/excel/_Abidjan/exercicesBD_W.COM.page_A1.html" TargetMode="External"/><Relationship Id="rId11" Type="http://schemas.openxmlformats.org/officeDocument/2006/relationships/hyperlink" Target="http://jeanmarc.stoeffler.pagesperso-orange.fr/excel/_Abidjan/exercicesBD_W.COM.page_A1.html" TargetMode="External"/><Relationship Id="rId24" Type="http://schemas.openxmlformats.org/officeDocument/2006/relationships/hyperlink" Target="http://jeanmarc.stoeffler.pagesperso-orange.fr/excel/_Abidjan/exercicesBD_W.COM.page_A1.html" TargetMode="External"/><Relationship Id="rId5" Type="http://schemas.openxmlformats.org/officeDocument/2006/relationships/hyperlink" Target="http://jeanmarc.stoeffler.pagesperso-orange.fr/excel/_Abidjan/exercicesBD_W.COM.page_A1.html" TargetMode="External"/><Relationship Id="rId15" Type="http://schemas.openxmlformats.org/officeDocument/2006/relationships/hyperlink" Target="http://jeanmarc.stoeffler.pagesperso-orange.fr/excel/_Abidjan/exercicesBD_W.COM.page_A1.html" TargetMode="External"/><Relationship Id="rId23" Type="http://schemas.openxmlformats.org/officeDocument/2006/relationships/hyperlink" Target="http://jeanmarc.stoeffler.pagesperso-orange.fr/excel/_Abidjan/exercicesBD_W.COM.page_C3.html" TargetMode="External"/><Relationship Id="rId28" Type="http://schemas.openxmlformats.org/officeDocument/2006/relationships/comments" Target="../comments2.xml"/><Relationship Id="rId10" Type="http://schemas.openxmlformats.org/officeDocument/2006/relationships/hyperlink" Target="http://jeanmarc.stoeffler.pagesperso-orange.fr/excel/_Abidjan/exercicesBD_W.COM.page_C3.html" TargetMode="External"/><Relationship Id="rId19" Type="http://schemas.openxmlformats.org/officeDocument/2006/relationships/hyperlink" Target="http://jeanmarc.stoeffler.pagesperso-orange.fr/excel/_Abidjan/exercicesBD_W.COM.page_A1.html" TargetMode="External"/><Relationship Id="rId4" Type="http://schemas.openxmlformats.org/officeDocument/2006/relationships/hyperlink" Target="http://jeanmarc.stoeffler.pagesperso-orange.fr/excel/_Abidjan/exercicesBD_W.COM.page_B2.html" TargetMode="External"/><Relationship Id="rId9" Type="http://schemas.openxmlformats.org/officeDocument/2006/relationships/hyperlink" Target="http://jeanmarc.stoeffler.pagesperso-orange.fr/excel/_Abidjan/exercicesBD_W.COM.page_A1.html" TargetMode="External"/><Relationship Id="rId14" Type="http://schemas.openxmlformats.org/officeDocument/2006/relationships/hyperlink" Target="http://jeanmarc.stoeffler.pagesperso-orange.fr/excel/_Abidjan/exercicesBD_W.COM.page_A1.html" TargetMode="External"/><Relationship Id="rId22" Type="http://schemas.openxmlformats.org/officeDocument/2006/relationships/hyperlink" Target="http://jeanmarc.stoeffler.pagesperso-orange.fr/excel/_Abidjan/exercicesBD_W.COM.page_A1.html" TargetMode="External"/><Relationship Id="rId27"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deezer.com/fr/music/canned-heat/on-the-road-again-319756" TargetMode="External"/><Relationship Id="rId1" Type="http://schemas.openxmlformats.org/officeDocument/2006/relationships/hyperlink" Target="http://www.ozap.com/musique/collectif/musique-sacree-judith-triomphante/0034571172811"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video.doublevez.com/excel/2010/exercice.TCD.3.wmv" TargetMode="External"/><Relationship Id="rId7" Type="http://schemas.openxmlformats.org/officeDocument/2006/relationships/printerSettings" Target="../printerSettings/printerSettings7.bin"/><Relationship Id="rId2" Type="http://schemas.openxmlformats.org/officeDocument/2006/relationships/hyperlink" Target="http://video.doublevez.com/excel/2010/exercice.TCD.2.wmv" TargetMode="External"/><Relationship Id="rId1" Type="http://schemas.openxmlformats.org/officeDocument/2006/relationships/hyperlink" Target="http://video.doublevez.com/excel/2010/exercice.TCD.1.wmv" TargetMode="External"/><Relationship Id="rId6" Type="http://schemas.openxmlformats.org/officeDocument/2006/relationships/hyperlink" Target="http://video.doublevez.com/excel/2010/exercice.TCD.1.wmv" TargetMode="External"/><Relationship Id="rId5" Type="http://schemas.openxmlformats.org/officeDocument/2006/relationships/hyperlink" Target="http://video.doublevez.com/excel/2010/exercice.TCD.3.wmv" TargetMode="External"/><Relationship Id="rId4" Type="http://schemas.openxmlformats.org/officeDocument/2006/relationships/hyperlink" Target="http://video.doublevez.com/excel/2010/exercice.TCD.2.wmv"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omments" Target="../comments7.xml"/><Relationship Id="rId2" Type="http://schemas.openxmlformats.org/officeDocument/2006/relationships/printerSettings" Target="../printerSettings/printerSettings9.bin"/><Relationship Id="rId1" Type="http://schemas.openxmlformats.org/officeDocument/2006/relationships/hyperlink" Target="http://www.abidjansolution.biz/salaires-ivoiriens-toute-la-liste-officielle"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P50"/>
  <sheetViews>
    <sheetView showGridLines="0" showRowColHeaders="0" tabSelected="1" topLeftCell="A5" workbookViewId="0">
      <pane xSplit="16" ySplit="27" topLeftCell="Q32" activePane="bottomRight" state="frozen"/>
      <selection activeCell="A5" sqref="A5"/>
      <selection pane="topRight" activeCell="Q5" sqref="Q5"/>
      <selection pane="bottomLeft" activeCell="A30" sqref="A30"/>
      <selection pane="bottomRight" activeCell="K19" sqref="K19"/>
    </sheetView>
  </sheetViews>
  <sheetFormatPr baseColWidth="10" defaultColWidth="0" defaultRowHeight="12.75" x14ac:dyDescent="0.2"/>
  <cols>
    <col min="1" max="1" width="2.7109375" style="73" customWidth="1"/>
    <col min="2" max="2" width="5.28515625" style="73" customWidth="1"/>
    <col min="3" max="3" width="2.7109375" style="73" customWidth="1"/>
    <col min="4" max="4" width="30.7109375" style="73" customWidth="1"/>
    <col min="5" max="5" width="2" style="73" customWidth="1"/>
    <col min="6" max="16" width="11.42578125" style="73" customWidth="1"/>
    <col min="17" max="16384" width="11.42578125" style="73" hidden="1"/>
  </cols>
  <sheetData>
    <row r="1" spans="2:12" ht="6" hidden="1" customHeight="1" x14ac:dyDescent="0.2"/>
    <row r="2" spans="2:12" ht="6" hidden="1" customHeight="1" x14ac:dyDescent="0.2">
      <c r="D2" s="74"/>
    </row>
    <row r="3" spans="2:12" ht="6" hidden="1" customHeight="1" x14ac:dyDescent="0.2">
      <c r="D3" s="74"/>
    </row>
    <row r="4" spans="2:12" ht="6" hidden="1" customHeight="1" x14ac:dyDescent="0.2"/>
    <row r="5" spans="2:12" ht="12.75" customHeight="1" thickBot="1" x14ac:dyDescent="0.25"/>
    <row r="6" spans="2:12" ht="21.75" thickTop="1" thickBot="1" x14ac:dyDescent="0.35">
      <c r="B6" s="207" t="s">
        <v>588</v>
      </c>
      <c r="C6" s="208"/>
      <c r="D6" s="209"/>
      <c r="F6" s="162">
        <v>43048.696944444448</v>
      </c>
      <c r="H6" s="45" t="s">
        <v>1246</v>
      </c>
      <c r="J6" s="45" t="s">
        <v>1247</v>
      </c>
    </row>
    <row r="7" spans="2:12" ht="12.75" customHeight="1" thickTop="1" x14ac:dyDescent="0.2"/>
    <row r="8" spans="2:12" ht="21" customHeight="1" thickBot="1" x14ac:dyDescent="0.3">
      <c r="B8" s="75">
        <v>1</v>
      </c>
      <c r="D8" s="114" t="s">
        <v>583</v>
      </c>
    </row>
    <row r="9" spans="2:12" ht="15.75" thickTop="1" x14ac:dyDescent="0.2">
      <c r="B9" s="76"/>
      <c r="D9" s="77"/>
    </row>
    <row r="10" spans="2:12" ht="27.75" thickBot="1" x14ac:dyDescent="0.35">
      <c r="B10" s="78">
        <v>2</v>
      </c>
      <c r="D10" s="79" t="s">
        <v>584</v>
      </c>
      <c r="F10" s="185" t="s">
        <v>1285</v>
      </c>
    </row>
    <row r="11" spans="2:12" ht="15.75" thickTop="1" x14ac:dyDescent="0.2">
      <c r="B11" s="76"/>
      <c r="D11" s="77"/>
    </row>
    <row r="12" spans="2:12" ht="18.75" thickBot="1" x14ac:dyDescent="0.3">
      <c r="B12" s="81">
        <v>3</v>
      </c>
      <c r="D12" s="82" t="s">
        <v>585</v>
      </c>
      <c r="F12" s="80"/>
      <c r="G12" s="80"/>
      <c r="I12" s="80"/>
      <c r="J12" s="80"/>
      <c r="K12" s="80"/>
    </row>
    <row r="13" spans="2:12" ht="15.75" thickTop="1" x14ac:dyDescent="0.2">
      <c r="B13" s="76"/>
      <c r="D13" s="77"/>
      <c r="I13" s="211" t="s">
        <v>540</v>
      </c>
      <c r="J13" s="211"/>
      <c r="K13" s="211"/>
      <c r="L13" s="211"/>
    </row>
    <row r="14" spans="2:12" ht="18.75" thickBot="1" x14ac:dyDescent="0.3">
      <c r="B14" s="83">
        <v>4</v>
      </c>
      <c r="D14" s="84" t="s">
        <v>586</v>
      </c>
      <c r="I14" s="212" t="s">
        <v>541</v>
      </c>
      <c r="J14" s="212"/>
      <c r="K14" s="212"/>
      <c r="L14" s="212"/>
    </row>
    <row r="15" spans="2:12" ht="21" thickTop="1" x14ac:dyDescent="0.3">
      <c r="B15" s="76"/>
      <c r="D15" s="77"/>
      <c r="F15" s="80"/>
      <c r="G15" s="80"/>
      <c r="H15" s="80"/>
      <c r="I15" s="213" t="str">
        <f ca="1">IF(LEFT(CELL("filename",A1),2)="ht","source internet","actuellement sur "&amp;LEFT(CELL("filename",A1),2))</f>
        <v>actuellement sur D:</v>
      </c>
      <c r="J15" s="213"/>
      <c r="K15" s="213"/>
      <c r="L15" s="213"/>
    </row>
    <row r="16" spans="2:12" ht="18.75" thickBot="1" x14ac:dyDescent="0.3">
      <c r="B16" s="85">
        <v>5</v>
      </c>
      <c r="D16" s="86" t="s">
        <v>587</v>
      </c>
      <c r="I16" s="214" t="str">
        <f ca="1">MID(CELL("FileName",$A$1),SEARCH("[",CELL("FileName",$A$1))+1,SEARCH("]",CELL("FileName",$A$1))-SEARCH("[",CELL("FileName",$A$1))-1)</f>
        <v>BaseDonnees.2017.jms.xlsx</v>
      </c>
      <c r="J16" s="214"/>
      <c r="K16" s="214"/>
      <c r="L16" s="214"/>
    </row>
    <row r="17" spans="2:13" ht="13.5" thickTop="1" x14ac:dyDescent="0.2">
      <c r="J17" s="45" t="s">
        <v>1243</v>
      </c>
      <c r="K17" s="87">
        <f ca="1">IFERROR(VALUE(MID(I16,13,4)),2017)</f>
        <v>2017</v>
      </c>
      <c r="L17" s="88" t="str">
        <f ca="1">" VERSION bi-format "&amp;année_courante&amp; CHAR(10) &amp; IF(coeff&gt;1," [Côte d'Ivoire]","[France]")</f>
        <v xml:space="preserve"> VERSION bi-format 2017
[France]</v>
      </c>
    </row>
    <row r="18" spans="2:13" ht="18.75" thickBot="1" x14ac:dyDescent="0.3">
      <c r="B18" s="119">
        <v>6</v>
      </c>
      <c r="D18" s="118" t="s">
        <v>1248</v>
      </c>
      <c r="H18" s="89" t="s">
        <v>593</v>
      </c>
      <c r="J18" s="45" t="s">
        <v>1244</v>
      </c>
      <c r="K18" s="113">
        <f ca="1">DATE(année_courante-1,12,31)</f>
        <v>42735</v>
      </c>
    </row>
    <row r="19" spans="2:13" ht="13.5" thickTop="1" x14ac:dyDescent="0.2">
      <c r="B19" s="117"/>
      <c r="C19" s="117"/>
      <c r="D19" s="117"/>
      <c r="E19" s="117"/>
      <c r="F19" s="117"/>
      <c r="G19" s="117"/>
      <c r="H19" s="89"/>
      <c r="J19" s="45" t="s">
        <v>1263</v>
      </c>
      <c r="K19" s="172">
        <f ca="1">DATE(année_courante,12,31)</f>
        <v>43100</v>
      </c>
    </row>
    <row r="20" spans="2:13" x14ac:dyDescent="0.2">
      <c r="B20" s="210" t="str">
        <f>"Exercice mis à jour le "&amp;TEXT(DateEnreG,H18)&amp;" par jean-marc stoeffler ("&amp;TEXT(TailleFichier/1024,"# ##0ko)")</f>
        <v>Exercice mis à jour le jeu 9 nov 2017 à 16h43  par jean-marc stoeffler (565ko)</v>
      </c>
      <c r="C20" s="210"/>
      <c r="D20" s="210"/>
      <c r="E20" s="210"/>
      <c r="F20" s="210"/>
      <c r="G20" s="210"/>
      <c r="H20" s="89"/>
      <c r="J20" s="45"/>
      <c r="K20" s="113"/>
    </row>
    <row r="21" spans="2:13" x14ac:dyDescent="0.2">
      <c r="B21" s="90"/>
      <c r="C21" s="91"/>
      <c r="D21" s="92" t="s">
        <v>618</v>
      </c>
      <c r="E21" s="217" t="str">
        <f ca="1">CELL("filename",A1)</f>
        <v>D:\_sites internet local\a-wanadoo\excel\ExemplesDuCours\[BaseDonnees.2017.jms.xlsx]sommaire</v>
      </c>
      <c r="F21" s="217"/>
      <c r="G21" s="217"/>
      <c r="H21" s="217"/>
      <c r="I21" s="217"/>
      <c r="J21" s="217"/>
      <c r="K21" s="217"/>
      <c r="L21" s="217"/>
      <c r="M21" s="218"/>
    </row>
    <row r="22" spans="2:13" x14ac:dyDescent="0.2">
      <c r="B22" s="93"/>
      <c r="C22" s="94"/>
      <c r="D22" s="95" t="s">
        <v>617</v>
      </c>
      <c r="E22" s="215" t="str">
        <f ca="1">MID(CELL("filename",$A$1),1,SEARCH("[",CELL("filename",$A$1))-1)&amp;MID(CELL("FileName",$A$1),SEARCH("[",CELL("FileName",$A$1))+1,SEARCH("]",CELL("FileName",$A$1))-SEARCH("[",CELL("FileName",$A$1))-1)</f>
        <v>D:\_sites internet local\a-wanadoo\excel\ExemplesDuCours\BaseDonnees.2017.jms.xlsx</v>
      </c>
      <c r="F22" s="215"/>
      <c r="G22" s="215"/>
      <c r="H22" s="215"/>
      <c r="I22" s="215"/>
      <c r="J22" s="215"/>
      <c r="K22" s="215"/>
      <c r="L22" s="215"/>
      <c r="M22" s="216"/>
    </row>
    <row r="23" spans="2:13" x14ac:dyDescent="0.2">
      <c r="B23" s="93"/>
      <c r="C23" s="94"/>
      <c r="D23" s="95" t="s">
        <v>619</v>
      </c>
      <c r="E23" s="215" t="str">
        <f ca="1">MID(CELL("FileName",$A$1),1,SEARCH("[",CELL("FileName",$A$1))-1)</f>
        <v>D:\_sites internet local\a-wanadoo\excel\ExemplesDuCours\</v>
      </c>
      <c r="F23" s="215"/>
      <c r="G23" s="215"/>
      <c r="H23" s="215"/>
      <c r="I23" s="215"/>
      <c r="J23" s="215"/>
      <c r="K23" s="215"/>
      <c r="L23" s="215"/>
      <c r="M23" s="216"/>
    </row>
    <row r="24" spans="2:13" ht="12.75" customHeight="1" x14ac:dyDescent="0.2">
      <c r="B24" s="93"/>
      <c r="C24" s="94"/>
      <c r="D24" s="95" t="s">
        <v>616</v>
      </c>
      <c r="E24" s="215" t="str">
        <f ca="1">MID(CELL("FileName",$A$1),SEARCH("[",CELL("FileName",$A$1))+1,SEARCH("]",CELL("FileName",$A$1))-SEARCH("[",CELL("FileName",$A$1))-1)</f>
        <v>BaseDonnees.2017.jms.xlsx</v>
      </c>
      <c r="F24" s="215"/>
      <c r="G24" s="215"/>
      <c r="H24" s="215"/>
      <c r="I24" s="215"/>
      <c r="J24" s="215"/>
      <c r="K24" s="215"/>
      <c r="L24" s="215"/>
      <c r="M24" s="216"/>
    </row>
    <row r="25" spans="2:13" ht="12.75" customHeight="1" x14ac:dyDescent="0.2">
      <c r="B25" s="93"/>
      <c r="C25" s="94"/>
      <c r="D25" s="96" t="s">
        <v>620</v>
      </c>
      <c r="E25" s="215" t="str">
        <f ca="1">MID(CELL("FileName",$A$1),SEARCH("]",CELL("FileName",$A$1))+1,99)</f>
        <v>sommaire</v>
      </c>
      <c r="F25" s="215"/>
      <c r="G25" s="215"/>
      <c r="H25" s="215"/>
      <c r="I25" s="215"/>
      <c r="J25" s="215"/>
      <c r="K25" s="215"/>
      <c r="L25" s="215"/>
      <c r="M25" s="216"/>
    </row>
    <row r="26" spans="2:13" ht="12.75" customHeight="1" x14ac:dyDescent="0.2">
      <c r="B26" s="97"/>
      <c r="C26" s="98"/>
      <c r="D26" s="99" t="s">
        <v>621</v>
      </c>
      <c r="E26" s="219" t="str">
        <f ca="1">HYPERLINK("http://pagesperso-orange.fr/jeanmarc.stoeffler/excel/ExemplesDuCours/"&amp;E24)</f>
        <v>http://pagesperso-orange.fr/jeanmarc.stoeffler/excel/ExemplesDuCours/BaseDonnees.2017.jms.xlsx</v>
      </c>
      <c r="F26" s="219"/>
      <c r="G26" s="219"/>
      <c r="H26" s="219"/>
      <c r="I26" s="219"/>
      <c r="J26" s="219"/>
      <c r="K26" s="219"/>
      <c r="L26" s="219"/>
      <c r="M26" s="220"/>
    </row>
    <row r="28" spans="2:13" x14ac:dyDescent="0.2">
      <c r="C28" s="80"/>
      <c r="E28" s="80"/>
    </row>
    <row r="29" spans="2:13" x14ac:dyDescent="0.2">
      <c r="B29" s="100"/>
      <c r="C29" s="100"/>
      <c r="D29" s="100"/>
      <c r="E29" s="100"/>
      <c r="F29" s="107"/>
      <c r="G29" s="108" t="s">
        <v>912</v>
      </c>
      <c r="H29" s="112">
        <f>IF(K29=2,1,L29)</f>
        <v>1</v>
      </c>
      <c r="I29" s="206" t="str">
        <f>"mode "&amp;IF(coeff&gt;1,"FCFA","euros (€)")</f>
        <v>mode euros (€)</v>
      </c>
      <c r="J29" s="206"/>
      <c r="K29" s="111">
        <v>2</v>
      </c>
      <c r="L29" s="112">
        <v>75</v>
      </c>
    </row>
    <row r="34" spans="5:13" x14ac:dyDescent="0.2">
      <c r="G34" s="45" t="s">
        <v>1245</v>
      </c>
    </row>
    <row r="38" spans="5:13" x14ac:dyDescent="0.2">
      <c r="E38" s="205" t="s">
        <v>622</v>
      </c>
      <c r="F38" s="205"/>
      <c r="G38" s="205"/>
      <c r="H38" s="205"/>
      <c r="I38" s="205"/>
      <c r="J38" s="205"/>
      <c r="K38" s="205"/>
      <c r="L38" s="205"/>
      <c r="M38" s="205"/>
    </row>
    <row r="50" spans="5:13" x14ac:dyDescent="0.2">
      <c r="E50" s="167" t="s">
        <v>1257</v>
      </c>
      <c r="F50" s="167"/>
      <c r="G50" s="167"/>
      <c r="H50" s="167"/>
      <c r="I50" s="167"/>
      <c r="J50" s="167"/>
      <c r="K50" s="167"/>
      <c r="L50" s="167"/>
      <c r="M50" s="167"/>
    </row>
  </sheetData>
  <mergeCells count="14">
    <mergeCell ref="E38:M38"/>
    <mergeCell ref="I29:J29"/>
    <mergeCell ref="B6:D6"/>
    <mergeCell ref="B20:G20"/>
    <mergeCell ref="I13:L13"/>
    <mergeCell ref="I14:L14"/>
    <mergeCell ref="I15:L15"/>
    <mergeCell ref="I16:L16"/>
    <mergeCell ref="E22:M22"/>
    <mergeCell ref="E21:M21"/>
    <mergeCell ref="E23:M23"/>
    <mergeCell ref="E24:M24"/>
    <mergeCell ref="E25:M25"/>
    <mergeCell ref="E26:M26"/>
  </mergeCells>
  <phoneticPr fontId="2" type="noConversion"/>
  <conditionalFormatting sqref="I16:L16">
    <cfRule type="cellIs" dxfId="5" priority="2" stopIfTrue="1" operator="equal">
      <formula xml:space="preserve"> "BaseDonnees.2017.jms.FR.CI.xlsb"</formula>
    </cfRule>
  </conditionalFormatting>
  <conditionalFormatting sqref="E21:M21">
    <cfRule type="cellIs" dxfId="4" priority="1" operator="equal">
      <formula>original</formula>
    </cfRule>
  </conditionalFormatting>
  <hyperlinks>
    <hyperlink ref="D10" location="'exercice filtres'!A3" display="exercice filtres" xr:uid="{00000000-0004-0000-0000-000000000000}"/>
    <hyperlink ref="D12" location="'Suivi  Formations'!A1" display="Suivi  Formations" xr:uid="{00000000-0004-0000-0000-000001000000}"/>
    <hyperlink ref="D14" location="'codes formation'!A1" display="codes formation" xr:uid="{00000000-0004-0000-0000-000002000000}"/>
    <hyperlink ref="D16" location="'TCD à établir'!A1" display="TCD à établir" xr:uid="{00000000-0004-0000-0000-000003000000}"/>
    <hyperlink ref="D8" location="'Base de Données année N'!A2" tooltip="le coeur de l'exercice" display="Base de Données" xr:uid="{00000000-0004-0000-0000-000004000000}"/>
    <hyperlink ref="I14" r:id="rId1" xr:uid="{00000000-0004-0000-0000-000005000000}"/>
    <hyperlink ref="I13:L13" r:id="rId2" display="site http://doublevez.com" xr:uid="{00000000-0004-0000-0000-000006000000}"/>
    <hyperlink ref="D18" location="'Base de Données année N-1'!A2" tooltip="le coeur de l'exercice" display="Base de Données N-1" xr:uid="{00000000-0004-0000-0000-000007000000}"/>
    <hyperlink ref="F10" location="road_map" display="road_map" xr:uid="{617D32F6-185C-42C5-8939-F9A429927BB3}"/>
  </hyperlinks>
  <pageMargins left="0.78740157499999996" right="0.78740157499999996" top="0.984251969" bottom="0.984251969" header="0.4921259845" footer="0.4921259845"/>
  <pageSetup paperSize="8" orientation="landscape" horizontalDpi="300" verticalDpi="300"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84" r:id="rId6" name="Option Button 16">
              <controlPr locked="0" defaultSize="0" autoFill="0" autoLine="0" autoPict="0" altText="">
                <anchor moveWithCells="1">
                  <from>
                    <xdr:col>13</xdr:col>
                    <xdr:colOff>247650</xdr:colOff>
                    <xdr:row>7</xdr:row>
                    <xdr:rowOff>228600</xdr:rowOff>
                  </from>
                  <to>
                    <xdr:col>15</xdr:col>
                    <xdr:colOff>123825</xdr:colOff>
                    <xdr:row>9</xdr:row>
                    <xdr:rowOff>0</xdr:rowOff>
                  </to>
                </anchor>
              </controlPr>
            </control>
          </mc:Choice>
        </mc:AlternateContent>
        <mc:AlternateContent xmlns:mc="http://schemas.openxmlformats.org/markup-compatibility/2006">
          <mc:Choice Requires="x14">
            <control shapeId="7185" r:id="rId7" name="Option Button 17">
              <controlPr locked="0" defaultSize="0" autoFill="0" autoLine="0" autoPict="0">
                <anchor moveWithCells="1">
                  <from>
                    <xdr:col>13</xdr:col>
                    <xdr:colOff>257175</xdr:colOff>
                    <xdr:row>9</xdr:row>
                    <xdr:rowOff>19050</xdr:rowOff>
                  </from>
                  <to>
                    <xdr:col>15</xdr:col>
                    <xdr:colOff>152400</xdr:colOff>
                    <xdr:row>9</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T513"/>
  <sheetViews>
    <sheetView workbookViewId="0">
      <pane ySplit="1" topLeftCell="A2" activePane="bottomLeft" state="frozen"/>
      <selection pane="bottomLeft" activeCell="R1" sqref="R1"/>
    </sheetView>
  </sheetViews>
  <sheetFormatPr baseColWidth="10" defaultRowHeight="12.75" x14ac:dyDescent="0.2"/>
  <cols>
    <col min="1" max="11" width="10.42578125" style="2" customWidth="1"/>
    <col min="12" max="12" width="14.7109375" style="12" customWidth="1"/>
    <col min="13" max="13" width="16.42578125" style="12" customWidth="1"/>
    <col min="14" max="14" width="18.42578125" style="15" customWidth="1"/>
    <col min="15" max="15" width="7.85546875" customWidth="1"/>
    <col min="16" max="16" width="11" bestFit="1" customWidth="1"/>
    <col min="17" max="17" width="17.5703125" customWidth="1"/>
    <col min="18" max="18" width="16.42578125" style="12" customWidth="1"/>
  </cols>
  <sheetData>
    <row r="1" spans="1:20" s="52" customFormat="1" ht="89.25" x14ac:dyDescent="0.2">
      <c r="A1" s="48" t="str">
        <f t="shared" ref="A1:K10" si="0">INDEX(Feuille_base_de_données,ROW(),COLUMN())</f>
        <v>MATRICULE</v>
      </c>
      <c r="B1" s="48" t="str">
        <f t="shared" si="0"/>
        <v>NOM</v>
      </c>
      <c r="C1" s="48" t="str">
        <f t="shared" si="0"/>
        <v>PRENOM</v>
      </c>
      <c r="D1" s="48" t="str">
        <f t="shared" si="0"/>
        <v>Qualification</v>
      </c>
      <c r="E1" s="48" t="str">
        <f t="shared" si="0"/>
        <v>SITE</v>
      </c>
      <c r="F1" s="48" t="str">
        <f t="shared" si="0"/>
        <v>PIECE</v>
      </c>
      <c r="G1" s="48" t="str">
        <f t="shared" si="0"/>
        <v>TEL</v>
      </c>
      <c r="H1" s="48" t="str">
        <f t="shared" si="0"/>
        <v>SALAIRE ANNUEL en Euros</v>
      </c>
      <c r="I1" s="48" t="str">
        <f t="shared" si="0"/>
        <v>sexe</v>
      </c>
      <c r="J1" s="48" t="str">
        <f t="shared" si="0"/>
        <v>date de naisssance</v>
      </c>
      <c r="K1" s="48" t="str">
        <f t="shared" si="0"/>
        <v>AGE</v>
      </c>
      <c r="L1" s="49" t="str">
        <f>I1&amp;D1</f>
        <v>sexeQualification</v>
      </c>
      <c r="M1" s="49" t="str">
        <f>L1&amp;E1</f>
        <v>sexeQualificationSITE</v>
      </c>
      <c r="N1" s="50" t="s">
        <v>85</v>
      </c>
      <c r="O1" s="17" t="s">
        <v>566</v>
      </c>
      <c r="P1" s="65" t="str">
        <f>'exercice filtres'!B9</f>
        <v>nombre d'agents dont le salaire est compris entre  20 000 et  25 000 euros</v>
      </c>
      <c r="Q1" s="51" t="str">
        <f>'exercice filtres'!B12</f>
        <v>quelle est la moyenne des salaires des salariés qui ne sont pas agents 
(vrai arrondi sans décimale)</v>
      </c>
      <c r="R1" s="12" t="str">
        <f t="shared" ref="R1:R65" si="1">I1&amp;E1</f>
        <v>sexeSITE</v>
      </c>
      <c r="S1" s="51" t="s">
        <v>911</v>
      </c>
      <c r="T1" s="51"/>
    </row>
    <row r="2" spans="1:20" s="10" customFormat="1" x14ac:dyDescent="0.2">
      <c r="A2" s="18" t="str">
        <f t="shared" si="0"/>
        <v>MYHA5660</v>
      </c>
      <c r="B2" s="18" t="str">
        <f t="shared" si="0"/>
        <v>ABENHAÏM</v>
      </c>
      <c r="C2" s="18" t="str">
        <f t="shared" si="0"/>
        <v>Marine</v>
      </c>
      <c r="D2" s="18" t="str">
        <f t="shared" si="0"/>
        <v>2-maitrise</v>
      </c>
      <c r="E2" s="18" t="str">
        <f t="shared" si="0"/>
        <v>Paris</v>
      </c>
      <c r="F2" s="18" t="str">
        <f t="shared" si="0"/>
        <v>pièce 58</v>
      </c>
      <c r="G2" s="18">
        <f t="shared" si="0"/>
        <v>3091</v>
      </c>
      <c r="H2" s="18">
        <f t="shared" si="0"/>
        <v>21433.02</v>
      </c>
      <c r="I2" s="18" t="str">
        <f t="shared" si="0"/>
        <v>femme</v>
      </c>
      <c r="J2" s="18">
        <f t="shared" si="0"/>
        <v>24804</v>
      </c>
      <c r="K2" s="18">
        <f t="shared" ca="1" si="0"/>
        <v>50</v>
      </c>
      <c r="L2" s="12" t="str">
        <f t="shared" ref="L2:L65" si="2">I2&amp;D2</f>
        <v>femme2-maitrise</v>
      </c>
      <c r="M2" s="12" t="str">
        <f t="shared" ref="M2:M65" si="3">L2&amp;E2</f>
        <v>femme2-maitriseParis</v>
      </c>
      <c r="N2" s="16" t="str">
        <f t="shared" ref="N2:N65" si="4">IF(D2=$N$1,J2,"-")</f>
        <v>-</v>
      </c>
      <c r="O2" s="10">
        <f t="shared" ref="O2:O65" si="5">COUNTIF(D2,"*cadre*")*(I2="femme")</f>
        <v>0</v>
      </c>
      <c r="P2" s="10">
        <f t="shared" ref="P2:P65" si="6">(H2&gt;=20000*coeff)*(H2&lt;=25000*coeff)*(D2="1-agent")</f>
        <v>0</v>
      </c>
      <c r="Q2" s="10">
        <f t="shared" ref="Q2:Q65" si="7">IF((D2&lt;&gt;"1-agent"),H2,"-")</f>
        <v>21433.02</v>
      </c>
      <c r="R2" s="12" t="str">
        <f t="shared" si="1"/>
        <v>femmeParis</v>
      </c>
      <c r="S2" s="10">
        <f>IF(COUNTIF(B2,"*O*")+COUNTIF(B2,"*U*"),1,0)</f>
        <v>0</v>
      </c>
    </row>
    <row r="3" spans="1:20" s="10" customFormat="1" x14ac:dyDescent="0.2">
      <c r="A3" s="18" t="str">
        <f t="shared" si="0"/>
        <v>JUJA7577</v>
      </c>
      <c r="B3" s="18" t="str">
        <f t="shared" si="0"/>
        <v>ABSCHEN</v>
      </c>
      <c r="C3" s="18" t="str">
        <f t="shared" si="0"/>
        <v>Jean</v>
      </c>
      <c r="D3" s="18" t="str">
        <f t="shared" si="0"/>
        <v>2-maitrise</v>
      </c>
      <c r="E3" s="18" t="str">
        <f t="shared" si="0"/>
        <v>Paris</v>
      </c>
      <c r="F3" s="18" t="str">
        <f t="shared" si="0"/>
        <v>pièce 74</v>
      </c>
      <c r="G3" s="18">
        <f t="shared" si="0"/>
        <v>3186</v>
      </c>
      <c r="H3" s="18">
        <f t="shared" si="0"/>
        <v>33386.42</v>
      </c>
      <c r="I3" s="18" t="str">
        <f t="shared" si="0"/>
        <v>homme</v>
      </c>
      <c r="J3" s="18">
        <f t="shared" si="0"/>
        <v>32487</v>
      </c>
      <c r="K3" s="18">
        <f t="shared" ca="1" si="0"/>
        <v>29</v>
      </c>
      <c r="L3" s="12" t="str">
        <f t="shared" si="2"/>
        <v>homme2-maitrise</v>
      </c>
      <c r="M3" s="12" t="str">
        <f t="shared" si="3"/>
        <v>homme2-maitriseParis</v>
      </c>
      <c r="N3" s="16" t="str">
        <f t="shared" si="4"/>
        <v>-</v>
      </c>
      <c r="O3" s="10">
        <f t="shared" si="5"/>
        <v>0</v>
      </c>
      <c r="P3" s="10">
        <f t="shared" si="6"/>
        <v>0</v>
      </c>
      <c r="Q3" s="10">
        <f t="shared" si="7"/>
        <v>33386.42</v>
      </c>
      <c r="R3" s="12" t="str">
        <f t="shared" si="1"/>
        <v>hommeParis</v>
      </c>
      <c r="S3" s="10">
        <f t="shared" ref="S3:S66" si="8">IF(COUNTIF(B3,"*O*")+COUNTIF(B3,"*U*"),1,0)</f>
        <v>0</v>
      </c>
    </row>
    <row r="4" spans="1:20" s="10" customFormat="1" x14ac:dyDescent="0.2">
      <c r="A4" s="18" t="str">
        <f t="shared" si="0"/>
        <v>STWA6754</v>
      </c>
      <c r="B4" s="18" t="str">
        <f t="shared" si="0"/>
        <v>ADAMO</v>
      </c>
      <c r="C4" s="18" t="str">
        <f t="shared" si="0"/>
        <v>Stéphane</v>
      </c>
      <c r="D4" s="18" t="str">
        <f t="shared" si="0"/>
        <v>3-cadre</v>
      </c>
      <c r="E4" s="18" t="str">
        <f t="shared" si="0"/>
        <v>Paris</v>
      </c>
      <c r="F4" s="18" t="str">
        <f t="shared" si="0"/>
        <v>pièce 73</v>
      </c>
      <c r="G4" s="18">
        <f t="shared" si="0"/>
        <v>3056</v>
      </c>
      <c r="H4" s="18">
        <f t="shared" si="0"/>
        <v>56482.43</v>
      </c>
      <c r="I4" s="18" t="str">
        <f t="shared" si="0"/>
        <v>homme</v>
      </c>
      <c r="J4" s="18">
        <f t="shared" si="0"/>
        <v>28199</v>
      </c>
      <c r="K4" s="18">
        <f t="shared" ca="1" si="0"/>
        <v>40</v>
      </c>
      <c r="L4" s="12" t="str">
        <f t="shared" si="2"/>
        <v>homme3-cadre</v>
      </c>
      <c r="M4" s="12" t="str">
        <f t="shared" si="3"/>
        <v>homme3-cadreParis</v>
      </c>
      <c r="N4" s="16" t="str">
        <f t="shared" si="4"/>
        <v>-</v>
      </c>
      <c r="O4" s="10">
        <f t="shared" si="5"/>
        <v>0</v>
      </c>
      <c r="P4" s="10">
        <f t="shared" si="6"/>
        <v>0</v>
      </c>
      <c r="Q4" s="10">
        <f t="shared" si="7"/>
        <v>56482.43</v>
      </c>
      <c r="R4" s="12" t="str">
        <f t="shared" si="1"/>
        <v>hommeParis</v>
      </c>
      <c r="S4" s="10">
        <f t="shared" si="8"/>
        <v>1</v>
      </c>
    </row>
    <row r="5" spans="1:20" s="10" customFormat="1" x14ac:dyDescent="0.2">
      <c r="A5" s="18" t="str">
        <f t="shared" si="0"/>
        <v>MOXA8674</v>
      </c>
      <c r="B5" s="18" t="str">
        <f t="shared" si="0"/>
        <v>AGAPOF</v>
      </c>
      <c r="C5" s="18" t="str">
        <f t="shared" si="0"/>
        <v>Marion</v>
      </c>
      <c r="D5" s="18" t="str">
        <f t="shared" si="0"/>
        <v>1-agent</v>
      </c>
      <c r="E5" s="18" t="str">
        <f t="shared" si="0"/>
        <v>Nice</v>
      </c>
      <c r="F5" s="18" t="str">
        <f t="shared" si="0"/>
        <v>pièce 109</v>
      </c>
      <c r="G5" s="18">
        <f t="shared" si="0"/>
        <v>3033</v>
      </c>
      <c r="H5" s="18">
        <f t="shared" si="0"/>
        <v>23405.53</v>
      </c>
      <c r="I5" s="18" t="str">
        <f t="shared" si="0"/>
        <v>femme</v>
      </c>
      <c r="J5" s="18">
        <f t="shared" si="0"/>
        <v>32896</v>
      </c>
      <c r="K5" s="18">
        <f t="shared" ca="1" si="0"/>
        <v>27</v>
      </c>
      <c r="L5" s="12" t="str">
        <f t="shared" si="2"/>
        <v>femme1-agent</v>
      </c>
      <c r="M5" s="12" t="str">
        <f t="shared" si="3"/>
        <v>femme1-agentNice</v>
      </c>
      <c r="N5" s="16" t="str">
        <f t="shared" si="4"/>
        <v>-</v>
      </c>
      <c r="O5" s="10">
        <f t="shared" si="5"/>
        <v>0</v>
      </c>
      <c r="P5" s="10">
        <f t="shared" si="6"/>
        <v>1</v>
      </c>
      <c r="Q5" s="10" t="str">
        <f t="shared" si="7"/>
        <v>-</v>
      </c>
      <c r="R5" s="12" t="str">
        <f t="shared" si="1"/>
        <v>femmeNice</v>
      </c>
      <c r="S5" s="10">
        <f t="shared" si="8"/>
        <v>1</v>
      </c>
    </row>
    <row r="6" spans="1:20" s="10" customFormat="1" x14ac:dyDescent="0.2">
      <c r="A6" s="18" t="str">
        <f t="shared" si="0"/>
        <v>OKHA7400</v>
      </c>
      <c r="B6" s="18" t="str">
        <f t="shared" si="0"/>
        <v>ALEMBERT</v>
      </c>
      <c r="C6" s="18" t="str">
        <f t="shared" si="0"/>
        <v>Olivier</v>
      </c>
      <c r="D6" s="18" t="str">
        <f t="shared" si="0"/>
        <v>1-agent</v>
      </c>
      <c r="E6" s="18" t="str">
        <f t="shared" si="0"/>
        <v>Paris</v>
      </c>
      <c r="F6" s="18" t="str">
        <f t="shared" si="0"/>
        <v>pièce 134</v>
      </c>
      <c r="G6" s="18">
        <f t="shared" si="0"/>
        <v>3408</v>
      </c>
      <c r="H6" s="18">
        <f t="shared" si="0"/>
        <v>23397.3</v>
      </c>
      <c r="I6" s="18" t="str">
        <f t="shared" si="0"/>
        <v>homme</v>
      </c>
      <c r="J6" s="18">
        <f t="shared" si="0"/>
        <v>32488</v>
      </c>
      <c r="K6" s="18">
        <f t="shared" ca="1" si="0"/>
        <v>29</v>
      </c>
      <c r="L6" s="12" t="str">
        <f t="shared" si="2"/>
        <v>homme1-agent</v>
      </c>
      <c r="M6" s="12" t="str">
        <f t="shared" si="3"/>
        <v>homme1-agentParis</v>
      </c>
      <c r="N6" s="16" t="str">
        <f t="shared" si="4"/>
        <v>-</v>
      </c>
      <c r="O6" s="10">
        <f t="shared" si="5"/>
        <v>0</v>
      </c>
      <c r="P6" s="10">
        <f t="shared" si="6"/>
        <v>1</v>
      </c>
      <c r="Q6" s="10" t="str">
        <f t="shared" si="7"/>
        <v>-</v>
      </c>
      <c r="R6" s="12" t="str">
        <f t="shared" si="1"/>
        <v>hommeParis</v>
      </c>
      <c r="S6" s="10">
        <f t="shared" si="8"/>
        <v>0</v>
      </c>
    </row>
    <row r="7" spans="1:20" s="10" customFormat="1" x14ac:dyDescent="0.2">
      <c r="A7" s="18" t="str">
        <f t="shared" si="0"/>
        <v>HXFA5611</v>
      </c>
      <c r="B7" s="18" t="str">
        <f t="shared" si="0"/>
        <v>AMELLAL</v>
      </c>
      <c r="C7" s="18" t="str">
        <f t="shared" si="0"/>
        <v>Henri</v>
      </c>
      <c r="D7" s="18" t="str">
        <f t="shared" si="0"/>
        <v>1-agent</v>
      </c>
      <c r="E7" s="18" t="str">
        <f t="shared" si="0"/>
        <v>Nice</v>
      </c>
      <c r="F7" s="18" t="str">
        <f t="shared" si="0"/>
        <v>pièce 232</v>
      </c>
      <c r="G7" s="18">
        <f t="shared" si="0"/>
        <v>3766</v>
      </c>
      <c r="H7" s="18">
        <f t="shared" si="0"/>
        <v>30055.19</v>
      </c>
      <c r="I7" s="18" t="str">
        <f t="shared" si="0"/>
        <v>homme</v>
      </c>
      <c r="J7" s="18">
        <f t="shared" si="0"/>
        <v>26802</v>
      </c>
      <c r="K7" s="18">
        <f t="shared" ca="1" si="0"/>
        <v>44</v>
      </c>
      <c r="L7" s="12" t="str">
        <f t="shared" si="2"/>
        <v>homme1-agent</v>
      </c>
      <c r="M7" s="12" t="str">
        <f t="shared" si="3"/>
        <v>homme1-agentNice</v>
      </c>
      <c r="N7" s="16" t="str">
        <f t="shared" si="4"/>
        <v>-</v>
      </c>
      <c r="O7" s="10">
        <f t="shared" si="5"/>
        <v>0</v>
      </c>
      <c r="P7" s="10">
        <f t="shared" si="6"/>
        <v>0</v>
      </c>
      <c r="Q7" s="10" t="str">
        <f t="shared" si="7"/>
        <v>-</v>
      </c>
      <c r="R7" s="12" t="str">
        <f t="shared" si="1"/>
        <v>hommeNice</v>
      </c>
      <c r="S7" s="10">
        <f t="shared" si="8"/>
        <v>0</v>
      </c>
    </row>
    <row r="8" spans="1:20" s="10" customFormat="1" x14ac:dyDescent="0.2">
      <c r="A8" s="18" t="str">
        <f t="shared" si="0"/>
        <v>AMLL5574</v>
      </c>
      <c r="B8" s="18" t="str">
        <f t="shared" si="0"/>
        <v>AMELLAL</v>
      </c>
      <c r="C8" s="18" t="str">
        <f t="shared" si="0"/>
        <v>Marc</v>
      </c>
      <c r="D8" s="18" t="str">
        <f t="shared" si="0"/>
        <v>1-agent</v>
      </c>
      <c r="E8" s="18" t="str">
        <f t="shared" si="0"/>
        <v>Nice</v>
      </c>
      <c r="F8" s="18" t="str">
        <f t="shared" si="0"/>
        <v>pièce 104</v>
      </c>
      <c r="G8" s="18">
        <f t="shared" si="0"/>
        <v>3132</v>
      </c>
      <c r="H8" s="18">
        <f t="shared" si="0"/>
        <v>25991.41</v>
      </c>
      <c r="I8" s="18" t="str">
        <f t="shared" si="0"/>
        <v>homme</v>
      </c>
      <c r="J8" s="18">
        <f t="shared" si="0"/>
        <v>22305</v>
      </c>
      <c r="K8" s="18">
        <f t="shared" ca="1" si="0"/>
        <v>56</v>
      </c>
      <c r="L8" s="12" t="str">
        <f t="shared" si="2"/>
        <v>homme1-agent</v>
      </c>
      <c r="M8" s="12" t="str">
        <f t="shared" si="3"/>
        <v>homme1-agentNice</v>
      </c>
      <c r="N8" s="16" t="str">
        <f t="shared" si="4"/>
        <v>-</v>
      </c>
      <c r="O8" s="10">
        <f t="shared" si="5"/>
        <v>0</v>
      </c>
      <c r="P8" s="10">
        <f t="shared" si="6"/>
        <v>0</v>
      </c>
      <c r="Q8" s="10" t="str">
        <f t="shared" si="7"/>
        <v>-</v>
      </c>
      <c r="R8" s="12" t="str">
        <f t="shared" si="1"/>
        <v>hommeNice</v>
      </c>
      <c r="S8" s="10">
        <f t="shared" si="8"/>
        <v>0</v>
      </c>
    </row>
    <row r="9" spans="1:20" s="10" customFormat="1" x14ac:dyDescent="0.2">
      <c r="A9" s="18" t="str">
        <f t="shared" si="0"/>
        <v>VYKA6766</v>
      </c>
      <c r="B9" s="18" t="str">
        <f t="shared" si="0"/>
        <v>AMELLAL</v>
      </c>
      <c r="C9" s="18" t="str">
        <f t="shared" si="0"/>
        <v>Viviane</v>
      </c>
      <c r="D9" s="18" t="str">
        <f t="shared" si="0"/>
        <v>3-cadre</v>
      </c>
      <c r="E9" s="18" t="str">
        <f t="shared" si="0"/>
        <v>Strasbourg</v>
      </c>
      <c r="F9" s="18" t="str">
        <f t="shared" si="0"/>
        <v>pièce 80</v>
      </c>
      <c r="G9" s="18">
        <f t="shared" si="0"/>
        <v>3421</v>
      </c>
      <c r="H9" s="18">
        <f t="shared" si="0"/>
        <v>56687.15</v>
      </c>
      <c r="I9" s="18" t="str">
        <f t="shared" si="0"/>
        <v>femme</v>
      </c>
      <c r="J9" s="18">
        <f t="shared" si="0"/>
        <v>28022</v>
      </c>
      <c r="K9" s="18">
        <f t="shared" ca="1" si="0"/>
        <v>41</v>
      </c>
      <c r="L9" s="12" t="str">
        <f t="shared" si="2"/>
        <v>femme3-cadre</v>
      </c>
      <c r="M9" s="12" t="str">
        <f t="shared" si="3"/>
        <v>femme3-cadreStrasbourg</v>
      </c>
      <c r="N9" s="16" t="str">
        <f t="shared" si="4"/>
        <v>-</v>
      </c>
      <c r="O9" s="10">
        <f t="shared" si="5"/>
        <v>1</v>
      </c>
      <c r="P9" s="10">
        <f t="shared" si="6"/>
        <v>0</v>
      </c>
      <c r="Q9" s="10">
        <f t="shared" si="7"/>
        <v>56687.15</v>
      </c>
      <c r="R9" s="12" t="str">
        <f t="shared" si="1"/>
        <v>femmeStrasbourg</v>
      </c>
      <c r="S9" s="10">
        <f t="shared" si="8"/>
        <v>0</v>
      </c>
    </row>
    <row r="10" spans="1:20" s="10" customFormat="1" x14ac:dyDescent="0.2">
      <c r="A10" s="18" t="str">
        <f t="shared" si="0"/>
        <v>JTNA6125</v>
      </c>
      <c r="B10" s="18" t="str">
        <f t="shared" si="0"/>
        <v>ANGONIN</v>
      </c>
      <c r="C10" s="18" t="str">
        <f t="shared" si="0"/>
        <v>Jean-Pierre</v>
      </c>
      <c r="D10" s="18" t="str">
        <f t="shared" si="0"/>
        <v>2-maitrise</v>
      </c>
      <c r="E10" s="18" t="str">
        <f t="shared" si="0"/>
        <v>Nice</v>
      </c>
      <c r="F10" s="18" t="str">
        <f t="shared" si="0"/>
        <v>pièce 70</v>
      </c>
      <c r="G10" s="18">
        <f t="shared" si="0"/>
        <v>3419</v>
      </c>
      <c r="H10" s="18">
        <f t="shared" si="0"/>
        <v>38985.629999999997</v>
      </c>
      <c r="I10" s="18" t="str">
        <f t="shared" si="0"/>
        <v>homme</v>
      </c>
      <c r="J10" s="18">
        <f t="shared" si="0"/>
        <v>26407</v>
      </c>
      <c r="K10" s="18">
        <f t="shared" ca="1" si="0"/>
        <v>45</v>
      </c>
      <c r="L10" s="12" t="str">
        <f t="shared" si="2"/>
        <v>homme2-maitrise</v>
      </c>
      <c r="M10" s="12" t="str">
        <f t="shared" si="3"/>
        <v>homme2-maitriseNice</v>
      </c>
      <c r="N10" s="16" t="str">
        <f t="shared" si="4"/>
        <v>-</v>
      </c>
      <c r="O10" s="10">
        <f t="shared" si="5"/>
        <v>0</v>
      </c>
      <c r="P10" s="10">
        <f t="shared" si="6"/>
        <v>0</v>
      </c>
      <c r="Q10" s="10">
        <f t="shared" si="7"/>
        <v>38985.629999999997</v>
      </c>
      <c r="R10" s="12" t="str">
        <f t="shared" si="1"/>
        <v>hommeNice</v>
      </c>
      <c r="S10" s="10">
        <f t="shared" si="8"/>
        <v>1</v>
      </c>
    </row>
    <row r="11" spans="1:20" s="10" customFormat="1" x14ac:dyDescent="0.2">
      <c r="A11" s="18" t="str">
        <f t="shared" ref="A11:K20" si="9">INDEX(Feuille_base_de_données,ROW(),COLUMN())</f>
        <v>MWCA6264</v>
      </c>
      <c r="B11" s="18" t="str">
        <f t="shared" si="9"/>
        <v>AZOURA</v>
      </c>
      <c r="C11" s="18" t="str">
        <f t="shared" si="9"/>
        <v>Marie-France</v>
      </c>
      <c r="D11" s="18" t="str">
        <f t="shared" si="9"/>
        <v>3-cadre</v>
      </c>
      <c r="E11" s="18" t="str">
        <f t="shared" si="9"/>
        <v>Nice</v>
      </c>
      <c r="F11" s="18" t="str">
        <f t="shared" si="9"/>
        <v>pièce 109</v>
      </c>
      <c r="G11" s="18">
        <f t="shared" si="9"/>
        <v>3127</v>
      </c>
      <c r="H11" s="18">
        <f t="shared" si="9"/>
        <v>32083.64</v>
      </c>
      <c r="I11" s="18" t="str">
        <f t="shared" si="9"/>
        <v>femme</v>
      </c>
      <c r="J11" s="18">
        <f t="shared" si="9"/>
        <v>27405</v>
      </c>
      <c r="K11" s="18">
        <f t="shared" ca="1" si="9"/>
        <v>42</v>
      </c>
      <c r="L11" s="12" t="str">
        <f t="shared" si="2"/>
        <v>femme3-cadre</v>
      </c>
      <c r="M11" s="12" t="str">
        <f t="shared" si="3"/>
        <v>femme3-cadreNice</v>
      </c>
      <c r="N11" s="16" t="str">
        <f t="shared" si="4"/>
        <v>-</v>
      </c>
      <c r="O11" s="10">
        <f t="shared" si="5"/>
        <v>1</v>
      </c>
      <c r="P11" s="10">
        <f t="shared" si="6"/>
        <v>0</v>
      </c>
      <c r="Q11" s="10">
        <f t="shared" si="7"/>
        <v>32083.64</v>
      </c>
      <c r="R11" s="12" t="str">
        <f t="shared" si="1"/>
        <v>femmeNice</v>
      </c>
      <c r="S11" s="10">
        <f t="shared" si="8"/>
        <v>1</v>
      </c>
    </row>
    <row r="12" spans="1:20" s="10" customFormat="1" x14ac:dyDescent="0.2">
      <c r="A12" s="18" t="str">
        <f t="shared" si="9"/>
        <v>MJXA6545</v>
      </c>
      <c r="B12" s="18" t="str">
        <f t="shared" si="9"/>
        <v>AZRIA</v>
      </c>
      <c r="C12" s="18" t="str">
        <f t="shared" si="9"/>
        <v>Maryse</v>
      </c>
      <c r="D12" s="18" t="str">
        <f t="shared" si="9"/>
        <v>2-maitrise</v>
      </c>
      <c r="E12" s="18" t="str">
        <f t="shared" si="9"/>
        <v>Paris</v>
      </c>
      <c r="F12" s="18" t="str">
        <f t="shared" si="9"/>
        <v>pièce 233</v>
      </c>
      <c r="G12" s="18">
        <f t="shared" si="9"/>
        <v>3060</v>
      </c>
      <c r="H12" s="18">
        <f t="shared" si="9"/>
        <v>25438.560000000001</v>
      </c>
      <c r="I12" s="18" t="str">
        <f t="shared" si="9"/>
        <v>femme</v>
      </c>
      <c r="J12" s="18">
        <f t="shared" si="9"/>
        <v>27050</v>
      </c>
      <c r="K12" s="18">
        <f t="shared" ca="1" si="9"/>
        <v>43</v>
      </c>
      <c r="L12" s="12" t="str">
        <f t="shared" si="2"/>
        <v>femme2-maitrise</v>
      </c>
      <c r="M12" s="12" t="str">
        <f t="shared" si="3"/>
        <v>femme2-maitriseParis</v>
      </c>
      <c r="N12" s="16" t="str">
        <f t="shared" si="4"/>
        <v>-</v>
      </c>
      <c r="O12" s="10">
        <f t="shared" si="5"/>
        <v>0</v>
      </c>
      <c r="P12" s="10">
        <f t="shared" si="6"/>
        <v>0</v>
      </c>
      <c r="Q12" s="10">
        <f t="shared" si="7"/>
        <v>25438.560000000001</v>
      </c>
      <c r="R12" s="12" t="str">
        <f t="shared" si="1"/>
        <v>femmeParis</v>
      </c>
      <c r="S12" s="10">
        <f t="shared" si="8"/>
        <v>0</v>
      </c>
    </row>
    <row r="13" spans="1:20" s="10" customFormat="1" x14ac:dyDescent="0.2">
      <c r="A13" s="18" t="str">
        <f t="shared" si="9"/>
        <v>SLJB6306</v>
      </c>
      <c r="B13" s="18" t="str">
        <f t="shared" si="9"/>
        <v>BACH</v>
      </c>
      <c r="C13" s="18" t="str">
        <f t="shared" si="9"/>
        <v>Sylvie</v>
      </c>
      <c r="D13" s="18" t="str">
        <f t="shared" si="9"/>
        <v>3-cadre</v>
      </c>
      <c r="E13" s="18" t="str">
        <f t="shared" si="9"/>
        <v>Nice</v>
      </c>
      <c r="F13" s="18" t="str">
        <f t="shared" si="9"/>
        <v>pièce 90</v>
      </c>
      <c r="G13" s="18">
        <f t="shared" si="9"/>
        <v>3147</v>
      </c>
      <c r="H13" s="18">
        <f t="shared" si="9"/>
        <v>37832.730000000003</v>
      </c>
      <c r="I13" s="18" t="str">
        <f t="shared" si="9"/>
        <v>femme</v>
      </c>
      <c r="J13" s="18">
        <f t="shared" si="9"/>
        <v>26987</v>
      </c>
      <c r="K13" s="18">
        <f t="shared" ca="1" si="9"/>
        <v>44</v>
      </c>
      <c r="L13" s="12" t="str">
        <f t="shared" si="2"/>
        <v>femme3-cadre</v>
      </c>
      <c r="M13" s="12" t="str">
        <f t="shared" si="3"/>
        <v>femme3-cadreNice</v>
      </c>
      <c r="N13" s="16" t="str">
        <f t="shared" si="4"/>
        <v>-</v>
      </c>
      <c r="O13" s="10">
        <f t="shared" si="5"/>
        <v>1</v>
      </c>
      <c r="P13" s="10">
        <f t="shared" si="6"/>
        <v>0</v>
      </c>
      <c r="Q13" s="10">
        <f t="shared" si="7"/>
        <v>37832.730000000003</v>
      </c>
      <c r="R13" s="12" t="str">
        <f t="shared" si="1"/>
        <v>femmeNice</v>
      </c>
      <c r="S13" s="10">
        <f t="shared" si="8"/>
        <v>0</v>
      </c>
    </row>
    <row r="14" spans="1:20" s="10" customFormat="1" x14ac:dyDescent="0.2">
      <c r="A14" s="18" t="str">
        <f t="shared" si="9"/>
        <v>PBXB6056</v>
      </c>
      <c r="B14" s="18" t="str">
        <f t="shared" si="9"/>
        <v>BAH</v>
      </c>
      <c r="C14" s="18" t="str">
        <f t="shared" si="9"/>
        <v>Paule</v>
      </c>
      <c r="D14" s="18" t="str">
        <f t="shared" si="9"/>
        <v>1-agent</v>
      </c>
      <c r="E14" s="18" t="str">
        <f t="shared" si="9"/>
        <v>Paris</v>
      </c>
      <c r="F14" s="18" t="str">
        <f t="shared" si="9"/>
        <v>pièce 131</v>
      </c>
      <c r="G14" s="18">
        <f t="shared" si="9"/>
        <v>3795</v>
      </c>
      <c r="H14" s="18">
        <f t="shared" si="9"/>
        <v>26263.48</v>
      </c>
      <c r="I14" s="18" t="str">
        <f t="shared" si="9"/>
        <v>femme</v>
      </c>
      <c r="J14" s="18">
        <f t="shared" si="9"/>
        <v>26965</v>
      </c>
      <c r="K14" s="18">
        <f t="shared" ca="1" si="9"/>
        <v>44</v>
      </c>
      <c r="L14" s="12" t="str">
        <f t="shared" si="2"/>
        <v>femme1-agent</v>
      </c>
      <c r="M14" s="12" t="str">
        <f t="shared" si="3"/>
        <v>femme1-agentParis</v>
      </c>
      <c r="N14" s="16" t="str">
        <f t="shared" si="4"/>
        <v>-</v>
      </c>
      <c r="O14" s="10">
        <f t="shared" si="5"/>
        <v>0</v>
      </c>
      <c r="P14" s="10">
        <f t="shared" si="6"/>
        <v>0</v>
      </c>
      <c r="Q14" s="10" t="str">
        <f t="shared" si="7"/>
        <v>-</v>
      </c>
      <c r="R14" s="12" t="str">
        <f t="shared" si="1"/>
        <v>femmeParis</v>
      </c>
      <c r="S14" s="10">
        <f t="shared" si="8"/>
        <v>0</v>
      </c>
    </row>
    <row r="15" spans="1:20" s="10" customFormat="1" x14ac:dyDescent="0.2">
      <c r="A15" s="18" t="str">
        <f t="shared" si="9"/>
        <v>JQAB5530</v>
      </c>
      <c r="B15" s="18" t="str">
        <f t="shared" si="9"/>
        <v>BARNAUD</v>
      </c>
      <c r="C15" s="18" t="str">
        <f t="shared" si="9"/>
        <v>Janine</v>
      </c>
      <c r="D15" s="18" t="str">
        <f t="shared" si="9"/>
        <v>2-maitrise</v>
      </c>
      <c r="E15" s="18" t="str">
        <f t="shared" si="9"/>
        <v>Nice</v>
      </c>
      <c r="F15" s="18" t="str">
        <f t="shared" si="9"/>
        <v>pièce 58</v>
      </c>
      <c r="G15" s="18">
        <f t="shared" si="9"/>
        <v>3725</v>
      </c>
      <c r="H15" s="18">
        <f t="shared" si="9"/>
        <v>28919</v>
      </c>
      <c r="I15" s="18" t="str">
        <f t="shared" si="9"/>
        <v>femme</v>
      </c>
      <c r="J15" s="18">
        <f t="shared" si="9"/>
        <v>22454</v>
      </c>
      <c r="K15" s="18">
        <f t="shared" ca="1" si="9"/>
        <v>56</v>
      </c>
      <c r="L15" s="12" t="str">
        <f t="shared" si="2"/>
        <v>femme2-maitrise</v>
      </c>
      <c r="M15" s="12" t="str">
        <f t="shared" si="3"/>
        <v>femme2-maitriseNice</v>
      </c>
      <c r="N15" s="16" t="str">
        <f t="shared" si="4"/>
        <v>-</v>
      </c>
      <c r="O15" s="10">
        <f t="shared" si="5"/>
        <v>0</v>
      </c>
      <c r="P15" s="10">
        <f t="shared" si="6"/>
        <v>0</v>
      </c>
      <c r="Q15" s="10">
        <f t="shared" si="7"/>
        <v>28919</v>
      </c>
      <c r="R15" s="12" t="str">
        <f t="shared" si="1"/>
        <v>femmeNice</v>
      </c>
      <c r="S15" s="10">
        <f t="shared" si="8"/>
        <v>1</v>
      </c>
    </row>
    <row r="16" spans="1:20" s="10" customFormat="1" x14ac:dyDescent="0.2">
      <c r="A16" s="18" t="str">
        <f t="shared" si="9"/>
        <v>MCEB7242</v>
      </c>
      <c r="B16" s="18" t="str">
        <f t="shared" si="9"/>
        <v>BARRACHINA</v>
      </c>
      <c r="C16" s="18" t="str">
        <f t="shared" si="9"/>
        <v>Monique</v>
      </c>
      <c r="D16" s="18" t="str">
        <f t="shared" si="9"/>
        <v>1-agent</v>
      </c>
      <c r="E16" s="18" t="str">
        <f t="shared" si="9"/>
        <v>Paris</v>
      </c>
      <c r="F16" s="18" t="str">
        <f t="shared" si="9"/>
        <v>pièce 35</v>
      </c>
      <c r="G16" s="18">
        <f t="shared" si="9"/>
        <v>3072</v>
      </c>
      <c r="H16" s="18">
        <f t="shared" si="9"/>
        <v>24443.68</v>
      </c>
      <c r="I16" s="18" t="str">
        <f t="shared" si="9"/>
        <v>femme</v>
      </c>
      <c r="J16" s="18">
        <f t="shared" si="9"/>
        <v>29589</v>
      </c>
      <c r="K16" s="18">
        <f t="shared" ca="1" si="9"/>
        <v>36</v>
      </c>
      <c r="L16" s="12" t="str">
        <f t="shared" si="2"/>
        <v>femme1-agent</v>
      </c>
      <c r="M16" s="12" t="str">
        <f t="shared" si="3"/>
        <v>femme1-agentParis</v>
      </c>
      <c r="N16" s="16" t="str">
        <f t="shared" si="4"/>
        <v>-</v>
      </c>
      <c r="O16" s="10">
        <f t="shared" si="5"/>
        <v>0</v>
      </c>
      <c r="P16" s="10">
        <f t="shared" si="6"/>
        <v>1</v>
      </c>
      <c r="Q16" s="10" t="str">
        <f t="shared" si="7"/>
        <v>-</v>
      </c>
      <c r="R16" s="12" t="str">
        <f t="shared" si="1"/>
        <v>femmeParis</v>
      </c>
      <c r="S16" s="10">
        <f t="shared" si="8"/>
        <v>0</v>
      </c>
    </row>
    <row r="17" spans="1:19" s="10" customFormat="1" x14ac:dyDescent="0.2">
      <c r="A17" s="18" t="str">
        <f t="shared" si="9"/>
        <v>SLFB8536</v>
      </c>
      <c r="B17" s="18" t="str">
        <f t="shared" si="9"/>
        <v>BARRANDON</v>
      </c>
      <c r="C17" s="18" t="str">
        <f t="shared" si="9"/>
        <v>Stéphanie</v>
      </c>
      <c r="D17" s="18" t="str">
        <f t="shared" si="9"/>
        <v>1-agent</v>
      </c>
      <c r="E17" s="18" t="str">
        <f t="shared" si="9"/>
        <v>Nice</v>
      </c>
      <c r="F17" s="18" t="str">
        <f t="shared" si="9"/>
        <v>pièce 34</v>
      </c>
      <c r="G17" s="18">
        <f t="shared" si="9"/>
        <v>3280</v>
      </c>
      <c r="H17" s="18">
        <f t="shared" si="9"/>
        <v>17565.52</v>
      </c>
      <c r="I17" s="18" t="str">
        <f t="shared" si="9"/>
        <v>femme</v>
      </c>
      <c r="J17" s="18">
        <f t="shared" si="9"/>
        <v>32564</v>
      </c>
      <c r="K17" s="18">
        <f t="shared" ca="1" si="9"/>
        <v>28</v>
      </c>
      <c r="L17" s="12" t="str">
        <f t="shared" si="2"/>
        <v>femme1-agent</v>
      </c>
      <c r="M17" s="12" t="str">
        <f t="shared" si="3"/>
        <v>femme1-agentNice</v>
      </c>
      <c r="N17" s="16" t="str">
        <f t="shared" si="4"/>
        <v>-</v>
      </c>
      <c r="O17" s="10">
        <f t="shared" si="5"/>
        <v>0</v>
      </c>
      <c r="P17" s="10">
        <f t="shared" si="6"/>
        <v>0</v>
      </c>
      <c r="Q17" s="10" t="str">
        <f t="shared" si="7"/>
        <v>-</v>
      </c>
      <c r="R17" s="12" t="str">
        <f t="shared" si="1"/>
        <v>femmeNice</v>
      </c>
      <c r="S17" s="10">
        <f t="shared" si="8"/>
        <v>1</v>
      </c>
    </row>
    <row r="18" spans="1:19" s="10" customFormat="1" x14ac:dyDescent="0.2">
      <c r="A18" s="18" t="str">
        <f t="shared" si="9"/>
        <v>TBJB6446</v>
      </c>
      <c r="B18" s="18" t="str">
        <f t="shared" si="9"/>
        <v>BASS</v>
      </c>
      <c r="C18" s="18" t="str">
        <f t="shared" si="9"/>
        <v>Thierry</v>
      </c>
      <c r="D18" s="18" t="str">
        <f t="shared" si="9"/>
        <v>1-agent</v>
      </c>
      <c r="E18" s="18" t="str">
        <f t="shared" si="9"/>
        <v>Strasbourg</v>
      </c>
      <c r="F18" s="18" t="str">
        <f t="shared" si="9"/>
        <v>pièce 35</v>
      </c>
      <c r="G18" s="18">
        <f t="shared" si="9"/>
        <v>3090</v>
      </c>
      <c r="H18" s="18">
        <f t="shared" si="9"/>
        <v>26606.080000000002</v>
      </c>
      <c r="I18" s="18" t="str">
        <f t="shared" si="9"/>
        <v>homme</v>
      </c>
      <c r="J18" s="18">
        <f t="shared" si="9"/>
        <v>28827</v>
      </c>
      <c r="K18" s="18">
        <f t="shared" ca="1" si="9"/>
        <v>39</v>
      </c>
      <c r="L18" s="12" t="str">
        <f t="shared" si="2"/>
        <v>homme1-agent</v>
      </c>
      <c r="M18" s="12" t="str">
        <f t="shared" si="3"/>
        <v>homme1-agentStrasbourg</v>
      </c>
      <c r="N18" s="16" t="str">
        <f t="shared" si="4"/>
        <v>-</v>
      </c>
      <c r="O18" s="10">
        <f t="shared" si="5"/>
        <v>0</v>
      </c>
      <c r="P18" s="10">
        <f t="shared" si="6"/>
        <v>0</v>
      </c>
      <c r="Q18" s="10" t="str">
        <f t="shared" si="7"/>
        <v>-</v>
      </c>
      <c r="R18" s="12" t="str">
        <f t="shared" si="1"/>
        <v>hommeStrasbourg</v>
      </c>
      <c r="S18" s="10">
        <f t="shared" si="8"/>
        <v>0</v>
      </c>
    </row>
    <row r="19" spans="1:19" s="10" customFormat="1" x14ac:dyDescent="0.2">
      <c r="A19" s="18" t="str">
        <f t="shared" si="9"/>
        <v>ANTB6715</v>
      </c>
      <c r="B19" s="18" t="str">
        <f t="shared" si="9"/>
        <v>BAUDET</v>
      </c>
      <c r="C19" s="18" t="str">
        <f t="shared" si="9"/>
        <v>Arlette</v>
      </c>
      <c r="D19" s="18" t="str">
        <f t="shared" si="9"/>
        <v>1-agent</v>
      </c>
      <c r="E19" s="18" t="str">
        <f t="shared" si="9"/>
        <v>Nice</v>
      </c>
      <c r="F19" s="18" t="str">
        <f t="shared" si="9"/>
        <v>pièce 91</v>
      </c>
      <c r="G19" s="18">
        <f t="shared" si="9"/>
        <v>3632</v>
      </c>
      <c r="H19" s="18">
        <f t="shared" si="9"/>
        <v>23660.81</v>
      </c>
      <c r="I19" s="18" t="str">
        <f t="shared" si="9"/>
        <v>femme</v>
      </c>
      <c r="J19" s="18">
        <f t="shared" si="9"/>
        <v>22381</v>
      </c>
      <c r="K19" s="18">
        <f t="shared" ca="1" si="9"/>
        <v>56</v>
      </c>
      <c r="L19" s="12" t="str">
        <f t="shared" si="2"/>
        <v>femme1-agent</v>
      </c>
      <c r="M19" s="12" t="str">
        <f t="shared" si="3"/>
        <v>femme1-agentNice</v>
      </c>
      <c r="N19" s="16" t="str">
        <f t="shared" si="4"/>
        <v>-</v>
      </c>
      <c r="O19" s="10">
        <f t="shared" si="5"/>
        <v>0</v>
      </c>
      <c r="P19" s="10">
        <f t="shared" si="6"/>
        <v>1</v>
      </c>
      <c r="Q19" s="10" t="str">
        <f t="shared" si="7"/>
        <v>-</v>
      </c>
      <c r="R19" s="12" t="str">
        <f t="shared" si="1"/>
        <v>femmeNice</v>
      </c>
      <c r="S19" s="10">
        <f t="shared" si="8"/>
        <v>1</v>
      </c>
    </row>
    <row r="20" spans="1:19" s="10" customFormat="1" x14ac:dyDescent="0.2">
      <c r="A20" s="18" t="str">
        <f t="shared" si="9"/>
        <v>MIVB7134</v>
      </c>
      <c r="B20" s="18" t="str">
        <f t="shared" si="9"/>
        <v>BAUDET</v>
      </c>
      <c r="C20" s="18" t="str">
        <f t="shared" si="9"/>
        <v>Michele</v>
      </c>
      <c r="D20" s="18" t="str">
        <f t="shared" si="9"/>
        <v>1-agent</v>
      </c>
      <c r="E20" s="18" t="str">
        <f t="shared" si="9"/>
        <v>Paris</v>
      </c>
      <c r="F20" s="18" t="str">
        <f t="shared" si="9"/>
        <v>pièce 96</v>
      </c>
      <c r="G20" s="18">
        <f t="shared" si="9"/>
        <v>3880</v>
      </c>
      <c r="H20" s="18">
        <f t="shared" si="9"/>
        <v>27917.52</v>
      </c>
      <c r="I20" s="18" t="str">
        <f t="shared" si="9"/>
        <v>femme</v>
      </c>
      <c r="J20" s="18">
        <f t="shared" si="9"/>
        <v>29679</v>
      </c>
      <c r="K20" s="18">
        <f t="shared" ca="1" si="9"/>
        <v>36</v>
      </c>
      <c r="L20" s="12" t="str">
        <f t="shared" si="2"/>
        <v>femme1-agent</v>
      </c>
      <c r="M20" s="12" t="str">
        <f t="shared" si="3"/>
        <v>femme1-agentParis</v>
      </c>
      <c r="N20" s="16" t="str">
        <f t="shared" si="4"/>
        <v>-</v>
      </c>
      <c r="O20" s="10">
        <f t="shared" si="5"/>
        <v>0</v>
      </c>
      <c r="P20" s="10">
        <f t="shared" si="6"/>
        <v>0</v>
      </c>
      <c r="Q20" s="10" t="str">
        <f t="shared" si="7"/>
        <v>-</v>
      </c>
      <c r="R20" s="12" t="str">
        <f t="shared" si="1"/>
        <v>femmeParis</v>
      </c>
      <c r="S20" s="10">
        <f t="shared" si="8"/>
        <v>1</v>
      </c>
    </row>
    <row r="21" spans="1:19" s="10" customFormat="1" x14ac:dyDescent="0.2">
      <c r="A21" s="18" t="str">
        <f t="shared" ref="A21:K30" si="10">INDEX(Feuille_base_de_données,ROW(),COLUMN())</f>
        <v>GLFB8131</v>
      </c>
      <c r="B21" s="18" t="str">
        <f t="shared" si="10"/>
        <v>BEAUDEAU</v>
      </c>
      <c r="C21" s="18" t="str">
        <f t="shared" si="10"/>
        <v>Gérard</v>
      </c>
      <c r="D21" s="18" t="str">
        <f t="shared" si="10"/>
        <v>1-agent</v>
      </c>
      <c r="E21" s="18" t="str">
        <f t="shared" si="10"/>
        <v>Nice</v>
      </c>
      <c r="F21" s="18" t="str">
        <f t="shared" si="10"/>
        <v>pièce 219</v>
      </c>
      <c r="G21" s="18">
        <f t="shared" si="10"/>
        <v>3008</v>
      </c>
      <c r="H21" s="18">
        <f t="shared" si="10"/>
        <v>26357.96</v>
      </c>
      <c r="I21" s="18" t="str">
        <f t="shared" si="10"/>
        <v>homme</v>
      </c>
      <c r="J21" s="18">
        <f t="shared" si="10"/>
        <v>33666</v>
      </c>
      <c r="K21" s="18">
        <f t="shared" ca="1" si="10"/>
        <v>25</v>
      </c>
      <c r="L21" s="12" t="str">
        <f t="shared" si="2"/>
        <v>homme1-agent</v>
      </c>
      <c r="M21" s="12" t="str">
        <f t="shared" si="3"/>
        <v>homme1-agentNice</v>
      </c>
      <c r="N21" s="16" t="str">
        <f t="shared" si="4"/>
        <v>-</v>
      </c>
      <c r="O21" s="10">
        <f t="shared" si="5"/>
        <v>0</v>
      </c>
      <c r="P21" s="10">
        <f t="shared" si="6"/>
        <v>0</v>
      </c>
      <c r="Q21" s="10" t="str">
        <f t="shared" si="7"/>
        <v>-</v>
      </c>
      <c r="R21" s="12" t="str">
        <f t="shared" si="1"/>
        <v>hommeNice</v>
      </c>
      <c r="S21" s="10">
        <f t="shared" si="8"/>
        <v>1</v>
      </c>
    </row>
    <row r="22" spans="1:19" s="10" customFormat="1" x14ac:dyDescent="0.2">
      <c r="A22" s="18" t="str">
        <f t="shared" si="10"/>
        <v>ISKB7122</v>
      </c>
      <c r="B22" s="18" t="str">
        <f t="shared" si="10"/>
        <v>BEAUMIER</v>
      </c>
      <c r="C22" s="18" t="str">
        <f t="shared" si="10"/>
        <v>Isabelle</v>
      </c>
      <c r="D22" s="18" t="str">
        <f t="shared" si="10"/>
        <v>1-agent</v>
      </c>
      <c r="E22" s="18" t="str">
        <f t="shared" si="10"/>
        <v>Nice</v>
      </c>
      <c r="F22" s="18" t="str">
        <f t="shared" si="10"/>
        <v>pièce 212</v>
      </c>
      <c r="G22" s="18">
        <f t="shared" si="10"/>
        <v>3541</v>
      </c>
      <c r="H22" s="18">
        <f t="shared" si="10"/>
        <v>19949.29</v>
      </c>
      <c r="I22" s="18" t="str">
        <f t="shared" si="10"/>
        <v>femme</v>
      </c>
      <c r="J22" s="18">
        <f t="shared" si="10"/>
        <v>22983</v>
      </c>
      <c r="K22" s="18">
        <f t="shared" ca="1" si="10"/>
        <v>55</v>
      </c>
      <c r="L22" s="12" t="str">
        <f t="shared" si="2"/>
        <v>femme1-agent</v>
      </c>
      <c r="M22" s="12" t="str">
        <f t="shared" si="3"/>
        <v>femme1-agentNice</v>
      </c>
      <c r="N22" s="16" t="str">
        <f t="shared" si="4"/>
        <v>-</v>
      </c>
      <c r="O22" s="10">
        <f t="shared" si="5"/>
        <v>0</v>
      </c>
      <c r="P22" s="10">
        <f t="shared" si="6"/>
        <v>0</v>
      </c>
      <c r="Q22" s="10" t="str">
        <f t="shared" si="7"/>
        <v>-</v>
      </c>
      <c r="R22" s="12" t="str">
        <f t="shared" si="1"/>
        <v>femmeNice</v>
      </c>
      <c r="S22" s="10">
        <f t="shared" si="8"/>
        <v>1</v>
      </c>
    </row>
    <row r="23" spans="1:19" s="10" customFormat="1" x14ac:dyDescent="0.2">
      <c r="A23" s="18" t="str">
        <f t="shared" si="10"/>
        <v>JQDB8360</v>
      </c>
      <c r="B23" s="18" t="str">
        <f t="shared" si="10"/>
        <v>BEDO</v>
      </c>
      <c r="C23" s="18" t="str">
        <f t="shared" si="10"/>
        <v>Jean</v>
      </c>
      <c r="D23" s="18" t="str">
        <f t="shared" si="10"/>
        <v>1-agent</v>
      </c>
      <c r="E23" s="18" t="str">
        <f t="shared" si="10"/>
        <v>Nice</v>
      </c>
      <c r="F23" s="18" t="str">
        <f t="shared" si="10"/>
        <v>pièce 17</v>
      </c>
      <c r="G23" s="18">
        <f t="shared" si="10"/>
        <v>3595</v>
      </c>
      <c r="H23" s="18">
        <f t="shared" si="10"/>
        <v>28505.86</v>
      </c>
      <c r="I23" s="18" t="str">
        <f t="shared" si="10"/>
        <v>homme</v>
      </c>
      <c r="J23" s="18">
        <f t="shared" si="10"/>
        <v>31267</v>
      </c>
      <c r="K23" s="18">
        <f t="shared" ca="1" si="10"/>
        <v>32</v>
      </c>
      <c r="L23" s="12" t="str">
        <f t="shared" si="2"/>
        <v>homme1-agent</v>
      </c>
      <c r="M23" s="12" t="str">
        <f t="shared" si="3"/>
        <v>homme1-agentNice</v>
      </c>
      <c r="N23" s="16" t="str">
        <f t="shared" si="4"/>
        <v>-</v>
      </c>
      <c r="O23" s="10">
        <f t="shared" si="5"/>
        <v>0</v>
      </c>
      <c r="P23" s="10">
        <f t="shared" si="6"/>
        <v>0</v>
      </c>
      <c r="Q23" s="10" t="str">
        <f t="shared" si="7"/>
        <v>-</v>
      </c>
      <c r="R23" s="12" t="str">
        <f t="shared" si="1"/>
        <v>hommeNice</v>
      </c>
      <c r="S23" s="10">
        <f t="shared" si="8"/>
        <v>1</v>
      </c>
    </row>
    <row r="24" spans="1:19" s="10" customFormat="1" x14ac:dyDescent="0.2">
      <c r="A24" s="18" t="str">
        <f t="shared" si="10"/>
        <v>MRTB6165</v>
      </c>
      <c r="B24" s="18" t="str">
        <f t="shared" si="10"/>
        <v>BEETHOVEN</v>
      </c>
      <c r="C24" s="18" t="str">
        <f t="shared" si="10"/>
        <v>Michele</v>
      </c>
      <c r="D24" s="18" t="str">
        <f t="shared" si="10"/>
        <v>1-agent</v>
      </c>
      <c r="E24" s="18" t="str">
        <f t="shared" si="10"/>
        <v>Paris</v>
      </c>
      <c r="F24" s="18" t="str">
        <f t="shared" si="10"/>
        <v>pièce 58</v>
      </c>
      <c r="G24" s="18">
        <f t="shared" si="10"/>
        <v>3287</v>
      </c>
      <c r="H24" s="18">
        <f t="shared" si="10"/>
        <v>22918.04</v>
      </c>
      <c r="I24" s="18" t="str">
        <f t="shared" si="10"/>
        <v>femme</v>
      </c>
      <c r="J24" s="18">
        <f t="shared" si="10"/>
        <v>22483</v>
      </c>
      <c r="K24" s="18">
        <f t="shared" ca="1" si="10"/>
        <v>56</v>
      </c>
      <c r="L24" s="12" t="str">
        <f t="shared" si="2"/>
        <v>femme1-agent</v>
      </c>
      <c r="M24" s="12" t="str">
        <f t="shared" si="3"/>
        <v>femme1-agentParis</v>
      </c>
      <c r="N24" s="16" t="str">
        <f t="shared" si="4"/>
        <v>-</v>
      </c>
      <c r="O24" s="10">
        <f t="shared" si="5"/>
        <v>0</v>
      </c>
      <c r="P24" s="10">
        <f t="shared" si="6"/>
        <v>1</v>
      </c>
      <c r="Q24" s="10" t="str">
        <f t="shared" si="7"/>
        <v>-</v>
      </c>
      <c r="R24" s="12" t="str">
        <f t="shared" si="1"/>
        <v>femmeParis</v>
      </c>
      <c r="S24" s="10">
        <f t="shared" si="8"/>
        <v>1</v>
      </c>
    </row>
    <row r="25" spans="1:19" s="10" customFormat="1" x14ac:dyDescent="0.2">
      <c r="A25" s="18" t="str">
        <f t="shared" si="10"/>
        <v>JFIB7352</v>
      </c>
      <c r="B25" s="18" t="str">
        <f t="shared" si="10"/>
        <v>BENHAMOU</v>
      </c>
      <c r="C25" s="18" t="str">
        <f t="shared" si="10"/>
        <v>Pauline</v>
      </c>
      <c r="D25" s="18" t="str">
        <f t="shared" si="10"/>
        <v>1-agent</v>
      </c>
      <c r="E25" s="18" t="str">
        <f t="shared" si="10"/>
        <v>Nice</v>
      </c>
      <c r="F25" s="18" t="str">
        <f t="shared" si="10"/>
        <v>pièce 73</v>
      </c>
      <c r="G25" s="18">
        <f t="shared" si="10"/>
        <v>3636</v>
      </c>
      <c r="H25" s="18">
        <f t="shared" si="10"/>
        <v>22495.79</v>
      </c>
      <c r="I25" s="18" t="str">
        <f t="shared" si="10"/>
        <v>femme</v>
      </c>
      <c r="J25" s="18">
        <f t="shared" si="10"/>
        <v>25686</v>
      </c>
      <c r="K25" s="18">
        <f t="shared" ca="1" si="10"/>
        <v>47</v>
      </c>
      <c r="L25" s="12" t="str">
        <f t="shared" si="2"/>
        <v>femme1-agent</v>
      </c>
      <c r="M25" s="12" t="str">
        <f t="shared" si="3"/>
        <v>femme1-agentNice</v>
      </c>
      <c r="N25" s="16" t="str">
        <f t="shared" si="4"/>
        <v>-</v>
      </c>
      <c r="O25" s="10">
        <f t="shared" si="5"/>
        <v>0</v>
      </c>
      <c r="P25" s="10">
        <f t="shared" si="6"/>
        <v>1</v>
      </c>
      <c r="Q25" s="10" t="str">
        <f t="shared" si="7"/>
        <v>-</v>
      </c>
      <c r="R25" s="12" t="str">
        <f t="shared" si="1"/>
        <v>femmeNice</v>
      </c>
      <c r="S25" s="10">
        <f t="shared" si="8"/>
        <v>1</v>
      </c>
    </row>
    <row r="26" spans="1:19" s="10" customFormat="1" x14ac:dyDescent="0.2">
      <c r="A26" s="18" t="str">
        <f t="shared" si="10"/>
        <v>PQWB6377</v>
      </c>
      <c r="B26" s="18" t="str">
        <f t="shared" si="10"/>
        <v>BENSIMHON</v>
      </c>
      <c r="C26" s="18" t="str">
        <f t="shared" si="10"/>
        <v>Pascal</v>
      </c>
      <c r="D26" s="18" t="str">
        <f t="shared" si="10"/>
        <v>3-cadre</v>
      </c>
      <c r="E26" s="18" t="str">
        <f t="shared" si="10"/>
        <v>Paris</v>
      </c>
      <c r="F26" s="18" t="str">
        <f t="shared" si="10"/>
        <v>pièce 131</v>
      </c>
      <c r="G26" s="18">
        <f t="shared" si="10"/>
        <v>3013</v>
      </c>
      <c r="H26" s="18">
        <f t="shared" si="10"/>
        <v>60167.99</v>
      </c>
      <c r="I26" s="18" t="str">
        <f t="shared" si="10"/>
        <v>homme</v>
      </c>
      <c r="J26" s="18">
        <f t="shared" si="10"/>
        <v>26136</v>
      </c>
      <c r="K26" s="18">
        <f t="shared" ca="1" si="10"/>
        <v>46</v>
      </c>
      <c r="L26" s="12" t="str">
        <f t="shared" si="2"/>
        <v>homme3-cadre</v>
      </c>
      <c r="M26" s="12" t="str">
        <f t="shared" si="3"/>
        <v>homme3-cadreParis</v>
      </c>
      <c r="N26" s="16" t="str">
        <f t="shared" si="4"/>
        <v>-</v>
      </c>
      <c r="O26" s="10">
        <f t="shared" si="5"/>
        <v>0</v>
      </c>
      <c r="P26" s="10">
        <f t="shared" si="6"/>
        <v>0</v>
      </c>
      <c r="Q26" s="10">
        <f t="shared" si="7"/>
        <v>60167.99</v>
      </c>
      <c r="R26" s="12" t="str">
        <f t="shared" si="1"/>
        <v>hommeParis</v>
      </c>
      <c r="S26" s="10">
        <f t="shared" si="8"/>
        <v>1</v>
      </c>
    </row>
    <row r="27" spans="1:19" s="10" customFormat="1" x14ac:dyDescent="0.2">
      <c r="A27" s="18" t="str">
        <f t="shared" si="10"/>
        <v>ERUB5334</v>
      </c>
      <c r="B27" s="18" t="str">
        <f t="shared" si="10"/>
        <v>BENSIMON</v>
      </c>
      <c r="C27" s="18" t="str">
        <f t="shared" si="10"/>
        <v>Elisabeth</v>
      </c>
      <c r="D27" s="18" t="str">
        <f t="shared" si="10"/>
        <v>1-agent</v>
      </c>
      <c r="E27" s="18" t="str">
        <f t="shared" si="10"/>
        <v>Nice</v>
      </c>
      <c r="F27" s="18" t="str">
        <f t="shared" si="10"/>
        <v>pièce 58</v>
      </c>
      <c r="G27" s="18">
        <f t="shared" si="10"/>
        <v>3486</v>
      </c>
      <c r="H27" s="18">
        <f t="shared" si="10"/>
        <v>22764.38</v>
      </c>
      <c r="I27" s="18" t="str">
        <f t="shared" si="10"/>
        <v>femme</v>
      </c>
      <c r="J27" s="18">
        <f t="shared" si="10"/>
        <v>30917</v>
      </c>
      <c r="K27" s="18">
        <f t="shared" ca="1" si="10"/>
        <v>33</v>
      </c>
      <c r="L27" s="12" t="str">
        <f t="shared" si="2"/>
        <v>femme1-agent</v>
      </c>
      <c r="M27" s="12" t="str">
        <f t="shared" si="3"/>
        <v>femme1-agentNice</v>
      </c>
      <c r="N27" s="16" t="str">
        <f t="shared" si="4"/>
        <v>-</v>
      </c>
      <c r="O27" s="10">
        <f t="shared" si="5"/>
        <v>0</v>
      </c>
      <c r="P27" s="10">
        <f t="shared" si="6"/>
        <v>1</v>
      </c>
      <c r="Q27" s="10" t="str">
        <f t="shared" si="7"/>
        <v>-</v>
      </c>
      <c r="R27" s="12" t="str">
        <f t="shared" si="1"/>
        <v>femmeNice</v>
      </c>
      <c r="S27" s="10">
        <f t="shared" si="8"/>
        <v>1</v>
      </c>
    </row>
    <row r="28" spans="1:19" s="10" customFormat="1" x14ac:dyDescent="0.2">
      <c r="A28" s="18" t="str">
        <f t="shared" si="10"/>
        <v>NYSB7206</v>
      </c>
      <c r="B28" s="18" t="str">
        <f t="shared" si="10"/>
        <v>BÉRAUD</v>
      </c>
      <c r="C28" s="18" t="str">
        <f t="shared" si="10"/>
        <v>Nathalie</v>
      </c>
      <c r="D28" s="18" t="str">
        <f t="shared" si="10"/>
        <v>1-agent</v>
      </c>
      <c r="E28" s="18" t="str">
        <f t="shared" si="10"/>
        <v>Nice</v>
      </c>
      <c r="F28" s="18" t="str">
        <f t="shared" si="10"/>
        <v>pièce 245</v>
      </c>
      <c r="G28" s="18">
        <f t="shared" si="10"/>
        <v>3141</v>
      </c>
      <c r="H28" s="18">
        <f t="shared" si="10"/>
        <v>24578.33</v>
      </c>
      <c r="I28" s="18" t="str">
        <f t="shared" si="10"/>
        <v>femme</v>
      </c>
      <c r="J28" s="18">
        <f t="shared" si="10"/>
        <v>32577</v>
      </c>
      <c r="K28" s="18">
        <f t="shared" ca="1" si="10"/>
        <v>28</v>
      </c>
      <c r="L28" s="12" t="str">
        <f t="shared" si="2"/>
        <v>femme1-agent</v>
      </c>
      <c r="M28" s="12" t="str">
        <f t="shared" si="3"/>
        <v>femme1-agentNice</v>
      </c>
      <c r="N28" s="16" t="str">
        <f t="shared" si="4"/>
        <v>-</v>
      </c>
      <c r="O28" s="10">
        <f t="shared" si="5"/>
        <v>0</v>
      </c>
      <c r="P28" s="10">
        <f t="shared" si="6"/>
        <v>1</v>
      </c>
      <c r="Q28" s="10" t="str">
        <f t="shared" si="7"/>
        <v>-</v>
      </c>
      <c r="R28" s="12" t="str">
        <f t="shared" si="1"/>
        <v>femmeNice</v>
      </c>
      <c r="S28" s="10">
        <f t="shared" si="8"/>
        <v>1</v>
      </c>
    </row>
    <row r="29" spans="1:19" s="10" customFormat="1" x14ac:dyDescent="0.2">
      <c r="A29" s="18" t="str">
        <f t="shared" si="10"/>
        <v>JMST5574</v>
      </c>
      <c r="B29" s="18" t="str">
        <f t="shared" si="10"/>
        <v>BERDUGO</v>
      </c>
      <c r="C29" s="18" t="str">
        <f t="shared" si="10"/>
        <v>Bernadette</v>
      </c>
      <c r="D29" s="18" t="str">
        <f t="shared" si="10"/>
        <v>1-agent</v>
      </c>
      <c r="E29" s="18" t="str">
        <f t="shared" si="10"/>
        <v>Nice</v>
      </c>
      <c r="F29" s="18" t="str">
        <f t="shared" si="10"/>
        <v>pièce 64</v>
      </c>
      <c r="G29" s="18">
        <f t="shared" si="10"/>
        <v>3710</v>
      </c>
      <c r="H29" s="18">
        <f t="shared" si="10"/>
        <v>24680.78</v>
      </c>
      <c r="I29" s="18" t="str">
        <f t="shared" si="10"/>
        <v>femme</v>
      </c>
      <c r="J29" s="18">
        <f t="shared" si="10"/>
        <v>22036</v>
      </c>
      <c r="K29" s="18">
        <f t="shared" ca="1" si="10"/>
        <v>57</v>
      </c>
      <c r="L29" s="12" t="str">
        <f t="shared" si="2"/>
        <v>femme1-agent</v>
      </c>
      <c r="M29" s="12" t="str">
        <f t="shared" si="3"/>
        <v>femme1-agentNice</v>
      </c>
      <c r="N29" s="16" t="str">
        <f t="shared" si="4"/>
        <v>-</v>
      </c>
      <c r="O29" s="10">
        <f t="shared" si="5"/>
        <v>0</v>
      </c>
      <c r="P29" s="10">
        <f t="shared" si="6"/>
        <v>1</v>
      </c>
      <c r="Q29" s="10" t="str">
        <f t="shared" si="7"/>
        <v>-</v>
      </c>
      <c r="R29" s="12" t="str">
        <f t="shared" si="1"/>
        <v>femmeNice</v>
      </c>
      <c r="S29" s="10">
        <f t="shared" si="8"/>
        <v>1</v>
      </c>
    </row>
    <row r="30" spans="1:19" s="10" customFormat="1" x14ac:dyDescent="0.2">
      <c r="A30" s="18" t="str">
        <f t="shared" si="10"/>
        <v>CESB5072</v>
      </c>
      <c r="B30" s="18" t="str">
        <f t="shared" si="10"/>
        <v>BERTOLO</v>
      </c>
      <c r="C30" s="18" t="str">
        <f t="shared" si="10"/>
        <v>Claudie</v>
      </c>
      <c r="D30" s="18" t="str">
        <f t="shared" si="10"/>
        <v>1-agent</v>
      </c>
      <c r="E30" s="18" t="str">
        <f t="shared" si="10"/>
        <v>Nice</v>
      </c>
      <c r="F30" s="18" t="str">
        <f t="shared" si="10"/>
        <v>pièce 238</v>
      </c>
      <c r="G30" s="18">
        <f t="shared" si="10"/>
        <v>3012</v>
      </c>
      <c r="H30" s="18">
        <f t="shared" si="10"/>
        <v>22615.91</v>
      </c>
      <c r="I30" s="18" t="str">
        <f t="shared" si="10"/>
        <v>femme</v>
      </c>
      <c r="J30" s="18">
        <f t="shared" si="10"/>
        <v>24487</v>
      </c>
      <c r="K30" s="18">
        <f t="shared" ca="1" si="10"/>
        <v>50</v>
      </c>
      <c r="L30" s="12" t="str">
        <f t="shared" si="2"/>
        <v>femme1-agent</v>
      </c>
      <c r="M30" s="12" t="str">
        <f t="shared" si="3"/>
        <v>femme1-agentNice</v>
      </c>
      <c r="N30" s="16" t="str">
        <f t="shared" si="4"/>
        <v>-</v>
      </c>
      <c r="O30" s="10">
        <f t="shared" si="5"/>
        <v>0</v>
      </c>
      <c r="P30" s="10">
        <f t="shared" si="6"/>
        <v>1</v>
      </c>
      <c r="Q30" s="10" t="str">
        <f t="shared" si="7"/>
        <v>-</v>
      </c>
      <c r="R30" s="12" t="str">
        <f t="shared" si="1"/>
        <v>femmeNice</v>
      </c>
      <c r="S30" s="10">
        <f t="shared" si="8"/>
        <v>1</v>
      </c>
    </row>
    <row r="31" spans="1:19" s="10" customFormat="1" x14ac:dyDescent="0.2">
      <c r="A31" s="18" t="str">
        <f t="shared" ref="A31:K40" si="11">INDEX(Feuille_base_de_données,ROW(),COLUMN())</f>
        <v>RYGB6744</v>
      </c>
      <c r="B31" s="18" t="str">
        <f t="shared" si="11"/>
        <v>BERTRAND</v>
      </c>
      <c r="C31" s="18" t="str">
        <f t="shared" si="11"/>
        <v>Roger</v>
      </c>
      <c r="D31" s="18" t="str">
        <f t="shared" si="11"/>
        <v>3-cadre</v>
      </c>
      <c r="E31" s="18" t="str">
        <f t="shared" si="11"/>
        <v>Paris</v>
      </c>
      <c r="F31" s="18" t="str">
        <f t="shared" si="11"/>
        <v>pièce 58</v>
      </c>
      <c r="G31" s="18">
        <f t="shared" si="11"/>
        <v>3626</v>
      </c>
      <c r="H31" s="18">
        <f t="shared" si="11"/>
        <v>52078.080000000002</v>
      </c>
      <c r="I31" s="18" t="str">
        <f t="shared" si="11"/>
        <v>homme</v>
      </c>
      <c r="J31" s="18">
        <f t="shared" si="11"/>
        <v>26825</v>
      </c>
      <c r="K31" s="18">
        <f t="shared" ca="1" si="11"/>
        <v>44</v>
      </c>
      <c r="L31" s="12" t="str">
        <f t="shared" si="2"/>
        <v>homme3-cadre</v>
      </c>
      <c r="M31" s="12" t="str">
        <f t="shared" si="3"/>
        <v>homme3-cadreParis</v>
      </c>
      <c r="N31" s="16" t="str">
        <f t="shared" si="4"/>
        <v>-</v>
      </c>
      <c r="O31" s="10">
        <f t="shared" si="5"/>
        <v>0</v>
      </c>
      <c r="P31" s="10">
        <f t="shared" si="6"/>
        <v>0</v>
      </c>
      <c r="Q31" s="10">
        <f t="shared" si="7"/>
        <v>52078.080000000002</v>
      </c>
      <c r="R31" s="12" t="str">
        <f t="shared" si="1"/>
        <v>hommeParis</v>
      </c>
      <c r="S31" s="10">
        <f t="shared" si="8"/>
        <v>0</v>
      </c>
    </row>
    <row r="32" spans="1:19" s="10" customFormat="1" x14ac:dyDescent="0.2">
      <c r="A32" s="18" t="str">
        <f t="shared" si="11"/>
        <v>MROB4443</v>
      </c>
      <c r="B32" s="18" t="str">
        <f t="shared" si="11"/>
        <v>BIDAULT</v>
      </c>
      <c r="C32" s="18" t="str">
        <f t="shared" si="11"/>
        <v>Marie-Reine</v>
      </c>
      <c r="D32" s="18" t="str">
        <f t="shared" si="11"/>
        <v>2-maitrise</v>
      </c>
      <c r="E32" s="18" t="str">
        <f t="shared" si="11"/>
        <v>Nice</v>
      </c>
      <c r="F32" s="18" t="str">
        <f t="shared" si="11"/>
        <v>pièce 245</v>
      </c>
      <c r="G32" s="18">
        <f t="shared" si="11"/>
        <v>3733</v>
      </c>
      <c r="H32" s="18">
        <f t="shared" si="11"/>
        <v>31492.83</v>
      </c>
      <c r="I32" s="18" t="str">
        <f t="shared" si="11"/>
        <v>femme</v>
      </c>
      <c r="J32" s="18">
        <f t="shared" si="11"/>
        <v>20692</v>
      </c>
      <c r="K32" s="18">
        <f t="shared" ca="1" si="11"/>
        <v>61</v>
      </c>
      <c r="L32" s="12" t="str">
        <f t="shared" si="2"/>
        <v>femme2-maitrise</v>
      </c>
      <c r="M32" s="12" t="str">
        <f t="shared" si="3"/>
        <v>femme2-maitriseNice</v>
      </c>
      <c r="N32" s="16" t="str">
        <f t="shared" si="4"/>
        <v>-</v>
      </c>
      <c r="O32" s="10">
        <f t="shared" si="5"/>
        <v>0</v>
      </c>
      <c r="P32" s="10">
        <f t="shared" si="6"/>
        <v>0</v>
      </c>
      <c r="Q32" s="10">
        <f t="shared" si="7"/>
        <v>31492.83</v>
      </c>
      <c r="R32" s="12" t="str">
        <f t="shared" si="1"/>
        <v>femmeNice</v>
      </c>
      <c r="S32" s="10">
        <f t="shared" si="8"/>
        <v>1</v>
      </c>
    </row>
    <row r="33" spans="1:19" s="10" customFormat="1" x14ac:dyDescent="0.2">
      <c r="A33" s="18" t="str">
        <f t="shared" si="11"/>
        <v>EUUB6671</v>
      </c>
      <c r="B33" s="18" t="str">
        <f t="shared" si="11"/>
        <v>BINET</v>
      </c>
      <c r="C33" s="18" t="str">
        <f t="shared" si="11"/>
        <v>Emmanuel</v>
      </c>
      <c r="D33" s="18" t="str">
        <f t="shared" si="11"/>
        <v>2-maitrise</v>
      </c>
      <c r="E33" s="18" t="str">
        <f t="shared" si="11"/>
        <v>Nice</v>
      </c>
      <c r="F33" s="18" t="str">
        <f t="shared" si="11"/>
        <v>pièce 55</v>
      </c>
      <c r="G33" s="18">
        <f t="shared" si="11"/>
        <v>3799</v>
      </c>
      <c r="H33" s="18">
        <f t="shared" si="11"/>
        <v>39985.46</v>
      </c>
      <c r="I33" s="18" t="str">
        <f t="shared" si="11"/>
        <v>homme</v>
      </c>
      <c r="J33" s="18">
        <f t="shared" si="11"/>
        <v>25771</v>
      </c>
      <c r="K33" s="18">
        <f t="shared" ca="1" si="11"/>
        <v>47</v>
      </c>
      <c r="L33" s="12" t="str">
        <f t="shared" si="2"/>
        <v>homme2-maitrise</v>
      </c>
      <c r="M33" s="12" t="str">
        <f t="shared" si="3"/>
        <v>homme2-maitriseNice</v>
      </c>
      <c r="N33" s="16" t="str">
        <f t="shared" si="4"/>
        <v>-</v>
      </c>
      <c r="O33" s="10">
        <f t="shared" si="5"/>
        <v>0</v>
      </c>
      <c r="P33" s="10">
        <f t="shared" si="6"/>
        <v>0</v>
      </c>
      <c r="Q33" s="10">
        <f t="shared" si="7"/>
        <v>39985.46</v>
      </c>
      <c r="R33" s="12" t="str">
        <f t="shared" si="1"/>
        <v>hommeNice</v>
      </c>
      <c r="S33" s="10">
        <f t="shared" si="8"/>
        <v>0</v>
      </c>
    </row>
    <row r="34" spans="1:19" s="10" customFormat="1" x14ac:dyDescent="0.2">
      <c r="A34" s="18" t="str">
        <f t="shared" si="11"/>
        <v>OTHB8402</v>
      </c>
      <c r="B34" s="18" t="str">
        <f t="shared" si="11"/>
        <v>BINET</v>
      </c>
      <c r="C34" s="18" t="str">
        <f t="shared" si="11"/>
        <v>Olivier</v>
      </c>
      <c r="D34" s="18" t="str">
        <f t="shared" si="11"/>
        <v>1-agent</v>
      </c>
      <c r="E34" s="18" t="str">
        <f t="shared" si="11"/>
        <v>Nice</v>
      </c>
      <c r="F34" s="18" t="str">
        <f t="shared" si="11"/>
        <v>pièce 64</v>
      </c>
      <c r="G34" s="18">
        <f t="shared" si="11"/>
        <v>3023</v>
      </c>
      <c r="H34" s="18">
        <f t="shared" si="11"/>
        <v>27854.880000000001</v>
      </c>
      <c r="I34" s="18" t="str">
        <f t="shared" si="11"/>
        <v>homme</v>
      </c>
      <c r="J34" s="18">
        <f t="shared" si="11"/>
        <v>34751</v>
      </c>
      <c r="K34" s="18">
        <f t="shared" ca="1" si="11"/>
        <v>22</v>
      </c>
      <c r="L34" s="12" t="str">
        <f t="shared" si="2"/>
        <v>homme1-agent</v>
      </c>
      <c r="M34" s="12" t="str">
        <f t="shared" si="3"/>
        <v>homme1-agentNice</v>
      </c>
      <c r="N34" s="16" t="str">
        <f t="shared" si="4"/>
        <v>-</v>
      </c>
      <c r="O34" s="10">
        <f t="shared" si="5"/>
        <v>0</v>
      </c>
      <c r="P34" s="10">
        <f t="shared" si="6"/>
        <v>0</v>
      </c>
      <c r="Q34" s="10" t="str">
        <f t="shared" si="7"/>
        <v>-</v>
      </c>
      <c r="R34" s="12" t="str">
        <f t="shared" si="1"/>
        <v>hommeNice</v>
      </c>
      <c r="S34" s="10">
        <f t="shared" si="8"/>
        <v>0</v>
      </c>
    </row>
    <row r="35" spans="1:19" s="10" customFormat="1" x14ac:dyDescent="0.2">
      <c r="A35" s="18" t="str">
        <f t="shared" si="11"/>
        <v>GSCB5064</v>
      </c>
      <c r="B35" s="18" t="str">
        <f t="shared" si="11"/>
        <v>BLANC</v>
      </c>
      <c r="C35" s="18" t="str">
        <f t="shared" si="11"/>
        <v>Giséle</v>
      </c>
      <c r="D35" s="18" t="str">
        <f t="shared" si="11"/>
        <v>4-cadre supérieur</v>
      </c>
      <c r="E35" s="18" t="str">
        <f t="shared" si="11"/>
        <v>Nice</v>
      </c>
      <c r="F35" s="18" t="str">
        <f t="shared" si="11"/>
        <v>pièce 90</v>
      </c>
      <c r="G35" s="18">
        <f t="shared" si="11"/>
        <v>3650</v>
      </c>
      <c r="H35" s="18">
        <f t="shared" si="11"/>
        <v>75406.59</v>
      </c>
      <c r="I35" s="18" t="str">
        <f t="shared" si="11"/>
        <v>femme</v>
      </c>
      <c r="J35" s="18">
        <f t="shared" si="11"/>
        <v>24243</v>
      </c>
      <c r="K35" s="18">
        <f t="shared" ca="1" si="11"/>
        <v>51</v>
      </c>
      <c r="L35" s="12" t="str">
        <f t="shared" si="2"/>
        <v>femme4-cadre supérieur</v>
      </c>
      <c r="M35" s="12" t="str">
        <f t="shared" si="3"/>
        <v>femme4-cadre supérieurNice</v>
      </c>
      <c r="N35" s="16">
        <f t="shared" si="4"/>
        <v>24243</v>
      </c>
      <c r="O35" s="10">
        <f t="shared" si="5"/>
        <v>1</v>
      </c>
      <c r="P35" s="10">
        <f t="shared" si="6"/>
        <v>0</v>
      </c>
      <c r="Q35" s="10">
        <f t="shared" si="7"/>
        <v>75406.59</v>
      </c>
      <c r="R35" s="12" t="str">
        <f t="shared" si="1"/>
        <v>femmeNice</v>
      </c>
      <c r="S35" s="10">
        <f t="shared" si="8"/>
        <v>0</v>
      </c>
    </row>
    <row r="36" spans="1:19" s="10" customFormat="1" x14ac:dyDescent="0.2">
      <c r="A36" s="18" t="str">
        <f t="shared" si="11"/>
        <v>GYPB5625</v>
      </c>
      <c r="B36" s="18" t="str">
        <f t="shared" si="11"/>
        <v>BLANCHOT</v>
      </c>
      <c r="C36" s="18" t="str">
        <f t="shared" si="11"/>
        <v>Guy</v>
      </c>
      <c r="D36" s="18" t="str">
        <f t="shared" si="11"/>
        <v>3-cadre</v>
      </c>
      <c r="E36" s="18" t="str">
        <f t="shared" si="11"/>
        <v>Nice</v>
      </c>
      <c r="F36" s="18" t="str">
        <f t="shared" si="11"/>
        <v>pièce 78</v>
      </c>
      <c r="G36" s="18">
        <f t="shared" si="11"/>
        <v>3089</v>
      </c>
      <c r="H36" s="18">
        <f t="shared" si="11"/>
        <v>43911.15</v>
      </c>
      <c r="I36" s="18" t="str">
        <f t="shared" si="11"/>
        <v>homme</v>
      </c>
      <c r="J36" s="18">
        <f t="shared" si="11"/>
        <v>25142</v>
      </c>
      <c r="K36" s="18">
        <f t="shared" ca="1" si="11"/>
        <v>49</v>
      </c>
      <c r="L36" s="12" t="str">
        <f t="shared" si="2"/>
        <v>homme3-cadre</v>
      </c>
      <c r="M36" s="12" t="str">
        <f t="shared" si="3"/>
        <v>homme3-cadreNice</v>
      </c>
      <c r="N36" s="16" t="str">
        <f t="shared" si="4"/>
        <v>-</v>
      </c>
      <c r="O36" s="10">
        <f t="shared" si="5"/>
        <v>0</v>
      </c>
      <c r="P36" s="10">
        <f t="shared" si="6"/>
        <v>0</v>
      </c>
      <c r="Q36" s="10">
        <f t="shared" si="7"/>
        <v>43911.15</v>
      </c>
      <c r="R36" s="12" t="str">
        <f t="shared" si="1"/>
        <v>hommeNice</v>
      </c>
      <c r="S36" s="10">
        <f t="shared" si="8"/>
        <v>1</v>
      </c>
    </row>
    <row r="37" spans="1:19" s="10" customFormat="1" x14ac:dyDescent="0.2">
      <c r="A37" s="18" t="str">
        <f t="shared" si="11"/>
        <v>RXXB7135</v>
      </c>
      <c r="B37" s="18" t="str">
        <f t="shared" si="11"/>
        <v>BOLLO</v>
      </c>
      <c r="C37" s="18" t="str">
        <f t="shared" si="11"/>
        <v>René</v>
      </c>
      <c r="D37" s="18" t="str">
        <f t="shared" si="11"/>
        <v>1-agent</v>
      </c>
      <c r="E37" s="18" t="str">
        <f t="shared" si="11"/>
        <v>Nice</v>
      </c>
      <c r="F37" s="18" t="str">
        <f t="shared" si="11"/>
        <v>pièce 107</v>
      </c>
      <c r="G37" s="18">
        <f t="shared" si="11"/>
        <v>3568</v>
      </c>
      <c r="H37" s="18">
        <f t="shared" si="11"/>
        <v>27357.32</v>
      </c>
      <c r="I37" s="18" t="str">
        <f t="shared" si="11"/>
        <v>homme</v>
      </c>
      <c r="J37" s="18">
        <f t="shared" si="11"/>
        <v>32030</v>
      </c>
      <c r="K37" s="18">
        <f t="shared" ca="1" si="11"/>
        <v>30</v>
      </c>
      <c r="L37" s="12" t="str">
        <f t="shared" si="2"/>
        <v>homme1-agent</v>
      </c>
      <c r="M37" s="12" t="str">
        <f t="shared" si="3"/>
        <v>homme1-agentNice</v>
      </c>
      <c r="N37" s="16" t="str">
        <f t="shared" si="4"/>
        <v>-</v>
      </c>
      <c r="O37" s="10">
        <f t="shared" si="5"/>
        <v>0</v>
      </c>
      <c r="P37" s="10">
        <f t="shared" si="6"/>
        <v>0</v>
      </c>
      <c r="Q37" s="10" t="str">
        <f t="shared" si="7"/>
        <v>-</v>
      </c>
      <c r="R37" s="12" t="str">
        <f t="shared" si="1"/>
        <v>hommeNice</v>
      </c>
      <c r="S37" s="10">
        <f t="shared" si="8"/>
        <v>1</v>
      </c>
    </row>
    <row r="38" spans="1:19" s="10" customFormat="1" x14ac:dyDescent="0.2">
      <c r="A38" s="18" t="str">
        <f t="shared" si="11"/>
        <v>CKCB8576</v>
      </c>
      <c r="B38" s="18" t="str">
        <f t="shared" si="11"/>
        <v>BONNAY</v>
      </c>
      <c r="C38" s="18" t="str">
        <f t="shared" si="11"/>
        <v>Céline</v>
      </c>
      <c r="D38" s="18" t="str">
        <f t="shared" si="11"/>
        <v>1-agent</v>
      </c>
      <c r="E38" s="18" t="str">
        <f t="shared" si="11"/>
        <v>Paris</v>
      </c>
      <c r="F38" s="18" t="str">
        <f t="shared" si="11"/>
        <v>pièce 35</v>
      </c>
      <c r="G38" s="18">
        <f t="shared" si="11"/>
        <v>3214</v>
      </c>
      <c r="H38" s="18">
        <f t="shared" si="11"/>
        <v>24914.69</v>
      </c>
      <c r="I38" s="18" t="str">
        <f t="shared" si="11"/>
        <v>femme</v>
      </c>
      <c r="J38" s="18">
        <f t="shared" si="11"/>
        <v>32289</v>
      </c>
      <c r="K38" s="18">
        <f t="shared" ca="1" si="11"/>
        <v>29</v>
      </c>
      <c r="L38" s="12" t="str">
        <f t="shared" si="2"/>
        <v>femme1-agent</v>
      </c>
      <c r="M38" s="12" t="str">
        <f t="shared" si="3"/>
        <v>femme1-agentParis</v>
      </c>
      <c r="N38" s="16" t="str">
        <f t="shared" si="4"/>
        <v>-</v>
      </c>
      <c r="O38" s="10">
        <f t="shared" si="5"/>
        <v>0</v>
      </c>
      <c r="P38" s="10">
        <f t="shared" si="6"/>
        <v>1</v>
      </c>
      <c r="Q38" s="10" t="str">
        <f t="shared" si="7"/>
        <v>-</v>
      </c>
      <c r="R38" s="12" t="str">
        <f t="shared" si="1"/>
        <v>femmeParis</v>
      </c>
      <c r="S38" s="10">
        <f t="shared" si="8"/>
        <v>1</v>
      </c>
    </row>
    <row r="39" spans="1:19" s="10" customFormat="1" x14ac:dyDescent="0.2">
      <c r="A39" s="18" t="str">
        <f t="shared" si="11"/>
        <v>AJDB8746</v>
      </c>
      <c r="B39" s="18" t="str">
        <f t="shared" si="11"/>
        <v>BOUCHET</v>
      </c>
      <c r="C39" s="18" t="str">
        <f t="shared" si="11"/>
        <v>Audrey</v>
      </c>
      <c r="D39" s="18" t="str">
        <f t="shared" si="11"/>
        <v>1-agent</v>
      </c>
      <c r="E39" s="18" t="str">
        <f t="shared" si="11"/>
        <v>Paris</v>
      </c>
      <c r="F39" s="18" t="str">
        <f t="shared" si="11"/>
        <v>pièce 64</v>
      </c>
      <c r="G39" s="18">
        <f t="shared" si="11"/>
        <v>3170</v>
      </c>
      <c r="H39" s="18">
        <f t="shared" si="11"/>
        <v>23583.89</v>
      </c>
      <c r="I39" s="18" t="str">
        <f t="shared" si="11"/>
        <v>femme</v>
      </c>
      <c r="J39" s="18">
        <f t="shared" si="11"/>
        <v>26803</v>
      </c>
      <c r="K39" s="18">
        <f t="shared" ca="1" si="11"/>
        <v>44</v>
      </c>
      <c r="L39" s="12" t="str">
        <f t="shared" si="2"/>
        <v>femme1-agent</v>
      </c>
      <c r="M39" s="12" t="str">
        <f t="shared" si="3"/>
        <v>femme1-agentParis</v>
      </c>
      <c r="N39" s="16" t="str">
        <f t="shared" si="4"/>
        <v>-</v>
      </c>
      <c r="O39" s="10">
        <f t="shared" si="5"/>
        <v>0</v>
      </c>
      <c r="P39" s="10">
        <f t="shared" si="6"/>
        <v>1</v>
      </c>
      <c r="Q39" s="10" t="str">
        <f t="shared" si="7"/>
        <v>-</v>
      </c>
      <c r="R39" s="12" t="str">
        <f t="shared" si="1"/>
        <v>femmeParis</v>
      </c>
      <c r="S39" s="10">
        <f t="shared" si="8"/>
        <v>1</v>
      </c>
    </row>
    <row r="40" spans="1:19" s="10" customFormat="1" x14ac:dyDescent="0.2">
      <c r="A40" s="18" t="str">
        <f t="shared" si="11"/>
        <v>MISB6160</v>
      </c>
      <c r="B40" s="18" t="str">
        <f t="shared" si="11"/>
        <v>BOUCHET</v>
      </c>
      <c r="C40" s="18" t="str">
        <f t="shared" si="11"/>
        <v>Micheline</v>
      </c>
      <c r="D40" s="18" t="str">
        <f t="shared" si="11"/>
        <v>2-maitrise</v>
      </c>
      <c r="E40" s="18" t="str">
        <f t="shared" si="11"/>
        <v>Paris</v>
      </c>
      <c r="F40" s="18" t="str">
        <f t="shared" si="11"/>
        <v>pièce 73</v>
      </c>
      <c r="G40" s="18">
        <f t="shared" si="11"/>
        <v>3059</v>
      </c>
      <c r="H40" s="18">
        <f t="shared" si="11"/>
        <v>30439.98</v>
      </c>
      <c r="I40" s="18" t="str">
        <f t="shared" si="11"/>
        <v>femme</v>
      </c>
      <c r="J40" s="18">
        <f t="shared" si="11"/>
        <v>35784</v>
      </c>
      <c r="K40" s="18">
        <f t="shared" ca="1" si="11"/>
        <v>20</v>
      </c>
      <c r="L40" s="12" t="str">
        <f t="shared" si="2"/>
        <v>femme2-maitrise</v>
      </c>
      <c r="M40" s="12" t="str">
        <f t="shared" si="3"/>
        <v>femme2-maitriseParis</v>
      </c>
      <c r="N40" s="16" t="str">
        <f t="shared" si="4"/>
        <v>-</v>
      </c>
      <c r="O40" s="10">
        <f t="shared" si="5"/>
        <v>0</v>
      </c>
      <c r="P40" s="10">
        <f t="shared" si="6"/>
        <v>0</v>
      </c>
      <c r="Q40" s="10">
        <f t="shared" si="7"/>
        <v>30439.98</v>
      </c>
      <c r="R40" s="12" t="str">
        <f t="shared" si="1"/>
        <v>femmeParis</v>
      </c>
      <c r="S40" s="10">
        <f t="shared" si="8"/>
        <v>1</v>
      </c>
    </row>
    <row r="41" spans="1:19" s="10" customFormat="1" x14ac:dyDescent="0.2">
      <c r="A41" s="18" t="str">
        <f t="shared" ref="A41:K50" si="12">INDEX(Feuille_base_de_données,ROW(),COLUMN())</f>
        <v>OKVB8647</v>
      </c>
      <c r="B41" s="18" t="str">
        <f t="shared" si="12"/>
        <v>BOUDART</v>
      </c>
      <c r="C41" s="18" t="str">
        <f t="shared" si="12"/>
        <v>Orianne</v>
      </c>
      <c r="D41" s="18" t="str">
        <f t="shared" si="12"/>
        <v>3-cadre</v>
      </c>
      <c r="E41" s="18" t="str">
        <f t="shared" si="12"/>
        <v>Paris</v>
      </c>
      <c r="F41" s="18" t="str">
        <f t="shared" si="12"/>
        <v>pièce SEC</v>
      </c>
      <c r="G41" s="18">
        <f t="shared" si="12"/>
        <v>3586</v>
      </c>
      <c r="H41" s="18">
        <f t="shared" si="12"/>
        <v>36774.800000000003</v>
      </c>
      <c r="I41" s="18" t="str">
        <f t="shared" si="12"/>
        <v>femme</v>
      </c>
      <c r="J41" s="18">
        <f t="shared" si="12"/>
        <v>33904</v>
      </c>
      <c r="K41" s="18">
        <f t="shared" ca="1" si="12"/>
        <v>25</v>
      </c>
      <c r="L41" s="12" t="str">
        <f t="shared" si="2"/>
        <v>femme3-cadre</v>
      </c>
      <c r="M41" s="12" t="str">
        <f t="shared" si="3"/>
        <v>femme3-cadreParis</v>
      </c>
      <c r="N41" s="16" t="str">
        <f t="shared" si="4"/>
        <v>-</v>
      </c>
      <c r="O41" s="10">
        <f t="shared" si="5"/>
        <v>1</v>
      </c>
      <c r="P41" s="10">
        <f t="shared" si="6"/>
        <v>0</v>
      </c>
      <c r="Q41" s="10">
        <f t="shared" si="7"/>
        <v>36774.800000000003</v>
      </c>
      <c r="R41" s="12" t="str">
        <f t="shared" si="1"/>
        <v>femmeParis</v>
      </c>
      <c r="S41" s="10">
        <f t="shared" si="8"/>
        <v>1</v>
      </c>
    </row>
    <row r="42" spans="1:19" s="10" customFormat="1" x14ac:dyDescent="0.2">
      <c r="A42" s="18" t="str">
        <f t="shared" si="12"/>
        <v>PMFB7433</v>
      </c>
      <c r="B42" s="18" t="str">
        <f t="shared" si="12"/>
        <v>BOULLICAUD</v>
      </c>
      <c r="C42" s="18" t="str">
        <f t="shared" si="12"/>
        <v>Paul</v>
      </c>
      <c r="D42" s="18" t="str">
        <f t="shared" si="12"/>
        <v>3-cadre</v>
      </c>
      <c r="E42" s="18" t="str">
        <f t="shared" si="12"/>
        <v>Nice</v>
      </c>
      <c r="F42" s="18" t="str">
        <f t="shared" si="12"/>
        <v>pièce 73</v>
      </c>
      <c r="G42" s="18">
        <f t="shared" si="12"/>
        <v>3095</v>
      </c>
      <c r="H42" s="18">
        <f t="shared" si="12"/>
        <v>49118.3</v>
      </c>
      <c r="I42" s="18" t="str">
        <f t="shared" si="12"/>
        <v>homme</v>
      </c>
      <c r="J42" s="18">
        <f t="shared" si="12"/>
        <v>32536</v>
      </c>
      <c r="K42" s="18">
        <f t="shared" ca="1" si="12"/>
        <v>28</v>
      </c>
      <c r="L42" s="12" t="str">
        <f t="shared" si="2"/>
        <v>homme3-cadre</v>
      </c>
      <c r="M42" s="12" t="str">
        <f t="shared" si="3"/>
        <v>homme3-cadreNice</v>
      </c>
      <c r="N42" s="16" t="str">
        <f t="shared" si="4"/>
        <v>-</v>
      </c>
      <c r="O42" s="10">
        <f t="shared" si="5"/>
        <v>0</v>
      </c>
      <c r="P42" s="10">
        <f t="shared" si="6"/>
        <v>0</v>
      </c>
      <c r="Q42" s="10">
        <f t="shared" si="7"/>
        <v>49118.3</v>
      </c>
      <c r="R42" s="12" t="str">
        <f t="shared" si="1"/>
        <v>hommeNice</v>
      </c>
      <c r="S42" s="10">
        <f t="shared" si="8"/>
        <v>1</v>
      </c>
    </row>
    <row r="43" spans="1:19" s="10" customFormat="1" x14ac:dyDescent="0.2">
      <c r="A43" s="18" t="str">
        <f t="shared" si="12"/>
        <v>JANB6264</v>
      </c>
      <c r="B43" s="18" t="str">
        <f t="shared" si="12"/>
        <v>BOUN</v>
      </c>
      <c r="C43" s="18" t="str">
        <f t="shared" si="12"/>
        <v>Jeanine</v>
      </c>
      <c r="D43" s="18" t="str">
        <f t="shared" si="12"/>
        <v>1-agent</v>
      </c>
      <c r="E43" s="18" t="str">
        <f t="shared" si="12"/>
        <v>Nice</v>
      </c>
      <c r="F43" s="18" t="str">
        <f t="shared" si="12"/>
        <v>pièce 216</v>
      </c>
      <c r="G43" s="18">
        <f t="shared" si="12"/>
        <v>3111</v>
      </c>
      <c r="H43" s="18">
        <f t="shared" si="12"/>
        <v>22626.29</v>
      </c>
      <c r="I43" s="18" t="str">
        <f t="shared" si="12"/>
        <v>femme</v>
      </c>
      <c r="J43" s="18">
        <f t="shared" si="12"/>
        <v>26493</v>
      </c>
      <c r="K43" s="18">
        <f t="shared" ca="1" si="12"/>
        <v>45</v>
      </c>
      <c r="L43" s="12" t="str">
        <f t="shared" si="2"/>
        <v>femme1-agent</v>
      </c>
      <c r="M43" s="12" t="str">
        <f t="shared" si="3"/>
        <v>femme1-agentNice</v>
      </c>
      <c r="N43" s="16" t="str">
        <f t="shared" si="4"/>
        <v>-</v>
      </c>
      <c r="O43" s="10">
        <f t="shared" si="5"/>
        <v>0</v>
      </c>
      <c r="P43" s="10">
        <f t="shared" si="6"/>
        <v>1</v>
      </c>
      <c r="Q43" s="10" t="str">
        <f t="shared" si="7"/>
        <v>-</v>
      </c>
      <c r="R43" s="12" t="str">
        <f t="shared" si="1"/>
        <v>femmeNice</v>
      </c>
      <c r="S43" s="10">
        <f t="shared" si="8"/>
        <v>1</v>
      </c>
    </row>
    <row r="44" spans="1:19" s="10" customFormat="1" x14ac:dyDescent="0.2">
      <c r="A44" s="18" t="str">
        <f t="shared" si="12"/>
        <v>FJOB6070</v>
      </c>
      <c r="B44" s="18" t="str">
        <f t="shared" si="12"/>
        <v>BOUSLAH</v>
      </c>
      <c r="C44" s="18" t="str">
        <f t="shared" si="12"/>
        <v>Fabien</v>
      </c>
      <c r="D44" s="18" t="str">
        <f t="shared" si="12"/>
        <v>2-maitrise</v>
      </c>
      <c r="E44" s="18" t="str">
        <f t="shared" si="12"/>
        <v>Nice</v>
      </c>
      <c r="F44" s="18" t="str">
        <f t="shared" si="12"/>
        <v>pièce 35</v>
      </c>
      <c r="G44" s="18">
        <f t="shared" si="12"/>
        <v>3801</v>
      </c>
      <c r="H44" s="18">
        <f t="shared" si="12"/>
        <v>37725.519999999997</v>
      </c>
      <c r="I44" s="18" t="str">
        <f t="shared" si="12"/>
        <v>homme</v>
      </c>
      <c r="J44" s="18">
        <f t="shared" si="12"/>
        <v>22976</v>
      </c>
      <c r="K44" s="18">
        <f t="shared" ca="1" si="12"/>
        <v>55</v>
      </c>
      <c r="L44" s="12" t="str">
        <f t="shared" si="2"/>
        <v>homme2-maitrise</v>
      </c>
      <c r="M44" s="12" t="str">
        <f t="shared" si="3"/>
        <v>homme2-maitriseNice</v>
      </c>
      <c r="N44" s="16" t="str">
        <f t="shared" si="4"/>
        <v>-</v>
      </c>
      <c r="O44" s="10">
        <f t="shared" si="5"/>
        <v>0</v>
      </c>
      <c r="P44" s="10">
        <f t="shared" si="6"/>
        <v>0</v>
      </c>
      <c r="Q44" s="10">
        <f t="shared" si="7"/>
        <v>37725.519999999997</v>
      </c>
      <c r="R44" s="12" t="str">
        <f t="shared" si="1"/>
        <v>hommeNice</v>
      </c>
      <c r="S44" s="10">
        <f t="shared" si="8"/>
        <v>1</v>
      </c>
    </row>
    <row r="45" spans="1:19" s="10" customFormat="1" x14ac:dyDescent="0.2">
      <c r="A45" s="18" t="str">
        <f t="shared" si="12"/>
        <v>GDMB5034</v>
      </c>
      <c r="B45" s="18" t="str">
        <f t="shared" si="12"/>
        <v>BOUZCKAR</v>
      </c>
      <c r="C45" s="18" t="str">
        <f t="shared" si="12"/>
        <v>Ghislaine</v>
      </c>
      <c r="D45" s="18" t="str">
        <f t="shared" si="12"/>
        <v>4-cadre supérieur</v>
      </c>
      <c r="E45" s="18" t="str">
        <f t="shared" si="12"/>
        <v>Nice</v>
      </c>
      <c r="F45" s="18" t="str">
        <f t="shared" si="12"/>
        <v>pièce 64</v>
      </c>
      <c r="G45" s="18">
        <f t="shared" si="12"/>
        <v>3080</v>
      </c>
      <c r="H45" s="18">
        <f t="shared" si="12"/>
        <v>95523.81</v>
      </c>
      <c r="I45" s="18" t="str">
        <f t="shared" si="12"/>
        <v>femme</v>
      </c>
      <c r="J45" s="18">
        <f t="shared" si="12"/>
        <v>28977</v>
      </c>
      <c r="K45" s="18">
        <f t="shared" ca="1" si="12"/>
        <v>38</v>
      </c>
      <c r="L45" s="12" t="str">
        <f t="shared" si="2"/>
        <v>femme4-cadre supérieur</v>
      </c>
      <c r="M45" s="12" t="str">
        <f t="shared" si="3"/>
        <v>femme4-cadre supérieurNice</v>
      </c>
      <c r="N45" s="16">
        <f t="shared" si="4"/>
        <v>28977</v>
      </c>
      <c r="O45" s="10">
        <f t="shared" si="5"/>
        <v>1</v>
      </c>
      <c r="P45" s="10">
        <f t="shared" si="6"/>
        <v>0</v>
      </c>
      <c r="Q45" s="10">
        <f t="shared" si="7"/>
        <v>95523.81</v>
      </c>
      <c r="R45" s="12" t="str">
        <f t="shared" si="1"/>
        <v>femmeNice</v>
      </c>
      <c r="S45" s="10">
        <f t="shared" si="8"/>
        <v>1</v>
      </c>
    </row>
    <row r="46" spans="1:19" s="10" customFormat="1" x14ac:dyDescent="0.2">
      <c r="A46" s="18" t="str">
        <f t="shared" si="12"/>
        <v>GTAB6410</v>
      </c>
      <c r="B46" s="18" t="str">
        <f t="shared" si="12"/>
        <v>BOVERO</v>
      </c>
      <c r="C46" s="18" t="str">
        <f t="shared" si="12"/>
        <v>Gilbert</v>
      </c>
      <c r="D46" s="18" t="str">
        <f t="shared" si="12"/>
        <v>2-maitrise</v>
      </c>
      <c r="E46" s="18" t="str">
        <f t="shared" si="12"/>
        <v>Nice</v>
      </c>
      <c r="F46" s="18" t="str">
        <f t="shared" si="12"/>
        <v>pièce 80</v>
      </c>
      <c r="G46" s="18">
        <f t="shared" si="12"/>
        <v>3456</v>
      </c>
      <c r="H46" s="18">
        <f t="shared" si="12"/>
        <v>35972.26</v>
      </c>
      <c r="I46" s="18" t="str">
        <f t="shared" si="12"/>
        <v>homme</v>
      </c>
      <c r="J46" s="18">
        <f t="shared" si="12"/>
        <v>27023</v>
      </c>
      <c r="K46" s="18">
        <f t="shared" ca="1" si="12"/>
        <v>44</v>
      </c>
      <c r="L46" s="12" t="str">
        <f t="shared" si="2"/>
        <v>homme2-maitrise</v>
      </c>
      <c r="M46" s="12" t="str">
        <f t="shared" si="3"/>
        <v>homme2-maitriseNice</v>
      </c>
      <c r="N46" s="16" t="str">
        <f t="shared" si="4"/>
        <v>-</v>
      </c>
      <c r="O46" s="10">
        <f t="shared" si="5"/>
        <v>0</v>
      </c>
      <c r="P46" s="10">
        <f t="shared" si="6"/>
        <v>0</v>
      </c>
      <c r="Q46" s="10">
        <f t="shared" si="7"/>
        <v>35972.26</v>
      </c>
      <c r="R46" s="12" t="str">
        <f t="shared" si="1"/>
        <v>hommeNice</v>
      </c>
      <c r="S46" s="10">
        <f t="shared" si="8"/>
        <v>1</v>
      </c>
    </row>
    <row r="47" spans="1:19" s="10" customFormat="1" x14ac:dyDescent="0.2">
      <c r="A47" s="18" t="str">
        <f t="shared" si="12"/>
        <v>CGIB8632</v>
      </c>
      <c r="B47" s="18" t="str">
        <f t="shared" si="12"/>
        <v>BRELEUR</v>
      </c>
      <c r="C47" s="18" t="str">
        <f t="shared" si="12"/>
        <v>Christophe</v>
      </c>
      <c r="D47" s="18" t="str">
        <f t="shared" si="12"/>
        <v>3-cadre</v>
      </c>
      <c r="E47" s="18" t="str">
        <f t="shared" si="12"/>
        <v>Nice</v>
      </c>
      <c r="F47" s="18" t="str">
        <f t="shared" si="12"/>
        <v>pièce 73</v>
      </c>
      <c r="G47" s="18">
        <f t="shared" si="12"/>
        <v>3021</v>
      </c>
      <c r="H47" s="18">
        <f t="shared" si="12"/>
        <v>62430.96</v>
      </c>
      <c r="I47" s="18" t="str">
        <f t="shared" si="12"/>
        <v>homme</v>
      </c>
      <c r="J47" s="18">
        <f t="shared" si="12"/>
        <v>25679</v>
      </c>
      <c r="K47" s="18">
        <f t="shared" ca="1" si="12"/>
        <v>47</v>
      </c>
      <c r="L47" s="12" t="str">
        <f t="shared" si="2"/>
        <v>homme3-cadre</v>
      </c>
      <c r="M47" s="12" t="str">
        <f t="shared" si="3"/>
        <v>homme3-cadreNice</v>
      </c>
      <c r="N47" s="16" t="str">
        <f t="shared" si="4"/>
        <v>-</v>
      </c>
      <c r="O47" s="10">
        <f t="shared" si="5"/>
        <v>0</v>
      </c>
      <c r="P47" s="10">
        <f t="shared" si="6"/>
        <v>0</v>
      </c>
      <c r="Q47" s="10">
        <f t="shared" si="7"/>
        <v>62430.96</v>
      </c>
      <c r="R47" s="12" t="str">
        <f t="shared" si="1"/>
        <v>hommeNice</v>
      </c>
      <c r="S47" s="10">
        <f t="shared" si="8"/>
        <v>1</v>
      </c>
    </row>
    <row r="48" spans="1:19" s="10" customFormat="1" x14ac:dyDescent="0.2">
      <c r="A48" s="18" t="str">
        <f t="shared" si="12"/>
        <v>GBCB6754</v>
      </c>
      <c r="B48" s="18" t="str">
        <f t="shared" si="12"/>
        <v>BRON</v>
      </c>
      <c r="C48" s="18" t="str">
        <f t="shared" si="12"/>
        <v>Geneviève</v>
      </c>
      <c r="D48" s="18" t="str">
        <f t="shared" si="12"/>
        <v>1-agent</v>
      </c>
      <c r="E48" s="18" t="str">
        <f t="shared" si="12"/>
        <v>Nice</v>
      </c>
      <c r="F48" s="18" t="str">
        <f t="shared" si="12"/>
        <v>pièce 131</v>
      </c>
      <c r="G48" s="18">
        <f t="shared" si="12"/>
        <v>3715</v>
      </c>
      <c r="H48" s="18">
        <f t="shared" si="12"/>
        <v>22602.639999999999</v>
      </c>
      <c r="I48" s="18" t="str">
        <f t="shared" si="12"/>
        <v>femme</v>
      </c>
      <c r="J48" s="18">
        <f t="shared" si="12"/>
        <v>35287</v>
      </c>
      <c r="K48" s="18">
        <f t="shared" ca="1" si="12"/>
        <v>21</v>
      </c>
      <c r="L48" s="12" t="str">
        <f t="shared" si="2"/>
        <v>femme1-agent</v>
      </c>
      <c r="M48" s="12" t="str">
        <f t="shared" si="3"/>
        <v>femme1-agentNice</v>
      </c>
      <c r="N48" s="16" t="str">
        <f t="shared" si="4"/>
        <v>-</v>
      </c>
      <c r="O48" s="10">
        <f t="shared" si="5"/>
        <v>0</v>
      </c>
      <c r="P48" s="10">
        <f t="shared" si="6"/>
        <v>1</v>
      </c>
      <c r="Q48" s="10" t="str">
        <f t="shared" si="7"/>
        <v>-</v>
      </c>
      <c r="R48" s="12" t="str">
        <f t="shared" si="1"/>
        <v>femmeNice</v>
      </c>
      <c r="S48" s="10">
        <f t="shared" si="8"/>
        <v>1</v>
      </c>
    </row>
    <row r="49" spans="1:19" s="10" customFormat="1" x14ac:dyDescent="0.2">
      <c r="A49" s="18" t="str">
        <f t="shared" si="12"/>
        <v>MPNB8133</v>
      </c>
      <c r="B49" s="18" t="str">
        <f t="shared" si="12"/>
        <v>BRUNET</v>
      </c>
      <c r="C49" s="18" t="str">
        <f t="shared" si="12"/>
        <v>Murielle</v>
      </c>
      <c r="D49" s="18" t="str">
        <f t="shared" si="12"/>
        <v>1-agent</v>
      </c>
      <c r="E49" s="18" t="str">
        <f t="shared" si="12"/>
        <v>Nice</v>
      </c>
      <c r="F49" s="18" t="str">
        <f t="shared" si="12"/>
        <v>pièce 80</v>
      </c>
      <c r="G49" s="18">
        <f t="shared" si="12"/>
        <v>3002</v>
      </c>
      <c r="H49" s="18">
        <f t="shared" si="12"/>
        <v>27134.080000000002</v>
      </c>
      <c r="I49" s="18" t="str">
        <f t="shared" si="12"/>
        <v>femme</v>
      </c>
      <c r="J49" s="18">
        <f t="shared" si="12"/>
        <v>33321</v>
      </c>
      <c r="K49" s="18">
        <f t="shared" ca="1" si="12"/>
        <v>26</v>
      </c>
      <c r="L49" s="12" t="str">
        <f t="shared" si="2"/>
        <v>femme1-agent</v>
      </c>
      <c r="M49" s="12" t="str">
        <f t="shared" si="3"/>
        <v>femme1-agentNice</v>
      </c>
      <c r="N49" s="16" t="str">
        <f t="shared" si="4"/>
        <v>-</v>
      </c>
      <c r="O49" s="10">
        <f t="shared" si="5"/>
        <v>0</v>
      </c>
      <c r="P49" s="10">
        <f t="shared" si="6"/>
        <v>0</v>
      </c>
      <c r="Q49" s="10" t="str">
        <f t="shared" si="7"/>
        <v>-</v>
      </c>
      <c r="R49" s="12" t="str">
        <f t="shared" si="1"/>
        <v>femmeNice</v>
      </c>
      <c r="S49" s="10">
        <f t="shared" si="8"/>
        <v>1</v>
      </c>
    </row>
    <row r="50" spans="1:19" s="10" customFormat="1" x14ac:dyDescent="0.2">
      <c r="A50" s="18" t="str">
        <f t="shared" si="12"/>
        <v>MCAB7007</v>
      </c>
      <c r="B50" s="18" t="str">
        <f t="shared" si="12"/>
        <v>BSIRI</v>
      </c>
      <c r="C50" s="18" t="str">
        <f t="shared" si="12"/>
        <v>Marie-Rose</v>
      </c>
      <c r="D50" s="18" t="str">
        <f t="shared" si="12"/>
        <v>1-agent</v>
      </c>
      <c r="E50" s="18" t="str">
        <f t="shared" si="12"/>
        <v>Paris</v>
      </c>
      <c r="F50" s="18" t="str">
        <f t="shared" si="12"/>
        <v>pièce 64</v>
      </c>
      <c r="G50" s="18">
        <f t="shared" si="12"/>
        <v>3009</v>
      </c>
      <c r="H50" s="18">
        <f t="shared" si="12"/>
        <v>27338.66</v>
      </c>
      <c r="I50" s="18" t="str">
        <f t="shared" si="12"/>
        <v>femme</v>
      </c>
      <c r="J50" s="18">
        <f t="shared" si="12"/>
        <v>28771</v>
      </c>
      <c r="K50" s="18">
        <f t="shared" ca="1" si="12"/>
        <v>39</v>
      </c>
      <c r="L50" s="12" t="str">
        <f t="shared" si="2"/>
        <v>femme1-agent</v>
      </c>
      <c r="M50" s="12" t="str">
        <f t="shared" si="3"/>
        <v>femme1-agentParis</v>
      </c>
      <c r="N50" s="16" t="str">
        <f t="shared" si="4"/>
        <v>-</v>
      </c>
      <c r="O50" s="10">
        <f t="shared" si="5"/>
        <v>0</v>
      </c>
      <c r="P50" s="10">
        <f t="shared" si="6"/>
        <v>0</v>
      </c>
      <c r="Q50" s="10" t="str">
        <f t="shared" si="7"/>
        <v>-</v>
      </c>
      <c r="R50" s="12" t="str">
        <f t="shared" si="1"/>
        <v>femmeParis</v>
      </c>
      <c r="S50" s="10">
        <f t="shared" si="8"/>
        <v>0</v>
      </c>
    </row>
    <row r="51" spans="1:19" s="10" customFormat="1" x14ac:dyDescent="0.2">
      <c r="A51" s="18" t="str">
        <f t="shared" ref="A51:K60" si="13">INDEX(Feuille_base_de_données,ROW(),COLUMN())</f>
        <v>MRVC6701</v>
      </c>
      <c r="B51" s="18" t="str">
        <f t="shared" si="13"/>
        <v>CAILLOT</v>
      </c>
      <c r="C51" s="18" t="str">
        <f t="shared" si="13"/>
        <v>Martine</v>
      </c>
      <c r="D51" s="18" t="str">
        <f t="shared" si="13"/>
        <v>1-agent</v>
      </c>
      <c r="E51" s="18" t="str">
        <f t="shared" si="13"/>
        <v>Nice</v>
      </c>
      <c r="F51" s="18" t="str">
        <f t="shared" si="13"/>
        <v>pièce 67</v>
      </c>
      <c r="G51" s="18">
        <f t="shared" si="13"/>
        <v>3769</v>
      </c>
      <c r="H51" s="18">
        <f t="shared" si="13"/>
        <v>20026.02</v>
      </c>
      <c r="I51" s="18" t="str">
        <f t="shared" si="13"/>
        <v>femme</v>
      </c>
      <c r="J51" s="18">
        <f t="shared" si="13"/>
        <v>32173</v>
      </c>
      <c r="K51" s="18">
        <f t="shared" ca="1" si="13"/>
        <v>29</v>
      </c>
      <c r="L51" s="12" t="str">
        <f t="shared" si="2"/>
        <v>femme1-agent</v>
      </c>
      <c r="M51" s="12" t="str">
        <f t="shared" si="3"/>
        <v>femme1-agentNice</v>
      </c>
      <c r="N51" s="16" t="str">
        <f t="shared" si="4"/>
        <v>-</v>
      </c>
      <c r="O51" s="10">
        <f t="shared" si="5"/>
        <v>0</v>
      </c>
      <c r="P51" s="10">
        <f t="shared" si="6"/>
        <v>1</v>
      </c>
      <c r="Q51" s="10" t="str">
        <f t="shared" si="7"/>
        <v>-</v>
      </c>
      <c r="R51" s="12" t="str">
        <f t="shared" si="1"/>
        <v>femmeNice</v>
      </c>
      <c r="S51" s="10">
        <f t="shared" si="8"/>
        <v>1</v>
      </c>
    </row>
    <row r="52" spans="1:19" s="10" customFormat="1" x14ac:dyDescent="0.2">
      <c r="A52" s="18" t="str">
        <f t="shared" si="13"/>
        <v>CRSC7607</v>
      </c>
      <c r="B52" s="18" t="str">
        <f t="shared" si="13"/>
        <v>CALVET</v>
      </c>
      <c r="C52" s="18" t="str">
        <f t="shared" si="13"/>
        <v>Chrystel</v>
      </c>
      <c r="D52" s="18" t="str">
        <f t="shared" si="13"/>
        <v>1-agent</v>
      </c>
      <c r="E52" s="18" t="str">
        <f t="shared" si="13"/>
        <v>Nice</v>
      </c>
      <c r="F52" s="18" t="str">
        <f t="shared" si="13"/>
        <v>pièce 80</v>
      </c>
      <c r="G52" s="18">
        <f t="shared" si="13"/>
        <v>3666</v>
      </c>
      <c r="H52" s="18">
        <f t="shared" si="13"/>
        <v>28145.05</v>
      </c>
      <c r="I52" s="18" t="str">
        <f t="shared" si="13"/>
        <v>femme</v>
      </c>
      <c r="J52" s="18">
        <f t="shared" si="13"/>
        <v>32568</v>
      </c>
      <c r="K52" s="18">
        <f t="shared" ca="1" si="13"/>
        <v>28</v>
      </c>
      <c r="L52" s="12" t="str">
        <f t="shared" si="2"/>
        <v>femme1-agent</v>
      </c>
      <c r="M52" s="12" t="str">
        <f t="shared" si="3"/>
        <v>femme1-agentNice</v>
      </c>
      <c r="N52" s="16" t="str">
        <f t="shared" si="4"/>
        <v>-</v>
      </c>
      <c r="O52" s="10">
        <f t="shared" si="5"/>
        <v>0</v>
      </c>
      <c r="P52" s="10">
        <f t="shared" si="6"/>
        <v>0</v>
      </c>
      <c r="Q52" s="10" t="str">
        <f t="shared" si="7"/>
        <v>-</v>
      </c>
      <c r="R52" s="12" t="str">
        <f t="shared" si="1"/>
        <v>femmeNice</v>
      </c>
      <c r="S52" s="10">
        <f t="shared" si="8"/>
        <v>0</v>
      </c>
    </row>
    <row r="53" spans="1:19" s="10" customFormat="1" x14ac:dyDescent="0.2">
      <c r="A53" s="18" t="str">
        <f t="shared" si="13"/>
        <v>CPQC8256</v>
      </c>
      <c r="B53" s="18" t="str">
        <f t="shared" si="13"/>
        <v>CAMELOT</v>
      </c>
      <c r="C53" s="18" t="str">
        <f t="shared" si="13"/>
        <v>Cédric</v>
      </c>
      <c r="D53" s="18" t="str">
        <f t="shared" si="13"/>
        <v>1-agent</v>
      </c>
      <c r="E53" s="18" t="str">
        <f t="shared" si="13"/>
        <v>Lille</v>
      </c>
      <c r="F53" s="18" t="str">
        <f t="shared" si="13"/>
        <v>secrétariat</v>
      </c>
      <c r="G53" s="18">
        <f t="shared" si="13"/>
        <v>3999</v>
      </c>
      <c r="H53" s="18">
        <f t="shared" si="13"/>
        <v>24377.66</v>
      </c>
      <c r="I53" s="18" t="str">
        <f t="shared" si="13"/>
        <v>homme</v>
      </c>
      <c r="J53" s="18">
        <f t="shared" si="13"/>
        <v>34760</v>
      </c>
      <c r="K53" s="18">
        <f t="shared" ca="1" si="13"/>
        <v>22</v>
      </c>
      <c r="L53" s="12" t="str">
        <f t="shared" si="2"/>
        <v>homme1-agent</v>
      </c>
      <c r="M53" s="12" t="str">
        <f t="shared" si="3"/>
        <v>homme1-agentLille</v>
      </c>
      <c r="N53" s="16" t="str">
        <f t="shared" si="4"/>
        <v>-</v>
      </c>
      <c r="O53" s="10">
        <f t="shared" si="5"/>
        <v>0</v>
      </c>
      <c r="P53" s="10">
        <f t="shared" si="6"/>
        <v>1</v>
      </c>
      <c r="Q53" s="10" t="str">
        <f t="shared" si="7"/>
        <v>-</v>
      </c>
      <c r="R53" s="12" t="str">
        <f t="shared" si="1"/>
        <v>hommeLille</v>
      </c>
      <c r="S53" s="10">
        <f t="shared" si="8"/>
        <v>1</v>
      </c>
    </row>
    <row r="54" spans="1:19" s="10" customFormat="1" x14ac:dyDescent="0.2">
      <c r="A54" s="18" t="str">
        <f t="shared" si="13"/>
        <v>VLQC5335</v>
      </c>
      <c r="B54" s="18" t="str">
        <f t="shared" si="13"/>
        <v>CARRERA</v>
      </c>
      <c r="C54" s="18" t="str">
        <f t="shared" si="13"/>
        <v>Victor</v>
      </c>
      <c r="D54" s="18" t="str">
        <f t="shared" si="13"/>
        <v>1-agent</v>
      </c>
      <c r="E54" s="18" t="str">
        <f t="shared" si="13"/>
        <v>Strasbourg</v>
      </c>
      <c r="F54" s="18" t="str">
        <f t="shared" si="13"/>
        <v>pièce 129</v>
      </c>
      <c r="G54" s="18">
        <f t="shared" si="13"/>
        <v>3016</v>
      </c>
      <c r="H54" s="18">
        <f t="shared" si="13"/>
        <v>27870.83</v>
      </c>
      <c r="I54" s="18" t="str">
        <f t="shared" si="13"/>
        <v>homme</v>
      </c>
      <c r="J54" s="18">
        <f t="shared" si="13"/>
        <v>23305</v>
      </c>
      <c r="K54" s="18">
        <f t="shared" ca="1" si="13"/>
        <v>54</v>
      </c>
      <c r="L54" s="12" t="str">
        <f t="shared" si="2"/>
        <v>homme1-agent</v>
      </c>
      <c r="M54" s="12" t="str">
        <f t="shared" si="3"/>
        <v>homme1-agentStrasbourg</v>
      </c>
      <c r="N54" s="16" t="str">
        <f t="shared" si="4"/>
        <v>-</v>
      </c>
      <c r="O54" s="10">
        <f t="shared" si="5"/>
        <v>0</v>
      </c>
      <c r="P54" s="10">
        <f t="shared" si="6"/>
        <v>0</v>
      </c>
      <c r="Q54" s="10" t="str">
        <f t="shared" si="7"/>
        <v>-</v>
      </c>
      <c r="R54" s="12" t="str">
        <f t="shared" si="1"/>
        <v>hommeStrasbourg</v>
      </c>
      <c r="S54" s="10">
        <f t="shared" si="8"/>
        <v>0</v>
      </c>
    </row>
    <row r="55" spans="1:19" s="10" customFormat="1" x14ac:dyDescent="0.2">
      <c r="A55" s="18" t="str">
        <f t="shared" si="13"/>
        <v>JMSC6372</v>
      </c>
      <c r="B55" s="18" t="str">
        <f t="shared" si="13"/>
        <v>CERCOTTE</v>
      </c>
      <c r="C55" s="18" t="str">
        <f t="shared" si="13"/>
        <v>Marie-Isabelle</v>
      </c>
      <c r="D55" s="18" t="str">
        <f t="shared" si="13"/>
        <v>4-cadre supérieur</v>
      </c>
      <c r="E55" s="18" t="str">
        <f t="shared" si="13"/>
        <v>Nice</v>
      </c>
      <c r="F55" s="18" t="str">
        <f t="shared" si="13"/>
        <v>pièce 220</v>
      </c>
      <c r="G55" s="18">
        <f t="shared" si="13"/>
        <v>3982</v>
      </c>
      <c r="H55" s="18">
        <f t="shared" si="13"/>
        <v>76256.37</v>
      </c>
      <c r="I55" s="18" t="str">
        <f t="shared" si="13"/>
        <v>femme</v>
      </c>
      <c r="J55" s="18">
        <f t="shared" si="13"/>
        <v>26006</v>
      </c>
      <c r="K55" s="18">
        <f t="shared" ca="1" si="13"/>
        <v>46</v>
      </c>
      <c r="L55" s="12" t="str">
        <f t="shared" si="2"/>
        <v>femme4-cadre supérieur</v>
      </c>
      <c r="M55" s="12" t="str">
        <f t="shared" si="3"/>
        <v>femme4-cadre supérieurNice</v>
      </c>
      <c r="N55" s="16">
        <f t="shared" si="4"/>
        <v>26006</v>
      </c>
      <c r="O55" s="10">
        <f t="shared" si="5"/>
        <v>1</v>
      </c>
      <c r="P55" s="10">
        <f t="shared" si="6"/>
        <v>0</v>
      </c>
      <c r="Q55" s="10">
        <f t="shared" si="7"/>
        <v>76256.37</v>
      </c>
      <c r="R55" s="12" t="str">
        <f t="shared" si="1"/>
        <v>femmeNice</v>
      </c>
      <c r="S55" s="10">
        <f t="shared" si="8"/>
        <v>1</v>
      </c>
    </row>
    <row r="56" spans="1:19" s="10" customFormat="1" x14ac:dyDescent="0.2">
      <c r="A56" s="18" t="str">
        <f t="shared" si="13"/>
        <v>PMKC7404</v>
      </c>
      <c r="B56" s="18" t="str">
        <f t="shared" si="13"/>
        <v>CHAMBLAS</v>
      </c>
      <c r="C56" s="18" t="str">
        <f t="shared" si="13"/>
        <v>Pauline</v>
      </c>
      <c r="D56" s="18" t="str">
        <f t="shared" si="13"/>
        <v>1-agent</v>
      </c>
      <c r="E56" s="18" t="str">
        <f t="shared" si="13"/>
        <v>Paris</v>
      </c>
      <c r="F56" s="18" t="str">
        <f t="shared" si="13"/>
        <v>pièce 232</v>
      </c>
      <c r="G56" s="18">
        <f t="shared" si="13"/>
        <v>3657</v>
      </c>
      <c r="H56" s="18">
        <f t="shared" si="13"/>
        <v>25371.06</v>
      </c>
      <c r="I56" s="18" t="str">
        <f t="shared" si="13"/>
        <v>femme</v>
      </c>
      <c r="J56" s="18">
        <f t="shared" si="13"/>
        <v>32359</v>
      </c>
      <c r="K56" s="18">
        <f t="shared" ca="1" si="13"/>
        <v>29</v>
      </c>
      <c r="L56" s="12" t="str">
        <f t="shared" si="2"/>
        <v>femme1-agent</v>
      </c>
      <c r="M56" s="12" t="str">
        <f t="shared" si="3"/>
        <v>femme1-agentParis</v>
      </c>
      <c r="N56" s="16" t="str">
        <f t="shared" si="4"/>
        <v>-</v>
      </c>
      <c r="O56" s="10">
        <f t="shared" si="5"/>
        <v>0</v>
      </c>
      <c r="P56" s="10">
        <f t="shared" si="6"/>
        <v>0</v>
      </c>
      <c r="Q56" s="10" t="str">
        <f t="shared" si="7"/>
        <v>-</v>
      </c>
      <c r="R56" s="12" t="str">
        <f t="shared" si="1"/>
        <v>femmeParis</v>
      </c>
      <c r="S56" s="10">
        <f t="shared" si="8"/>
        <v>0</v>
      </c>
    </row>
    <row r="57" spans="1:19" s="10" customFormat="1" x14ac:dyDescent="0.2">
      <c r="A57" s="18" t="str">
        <f t="shared" si="13"/>
        <v>CSPC8224</v>
      </c>
      <c r="B57" s="18" t="str">
        <f t="shared" si="13"/>
        <v>CHARDON</v>
      </c>
      <c r="C57" s="18" t="str">
        <f t="shared" si="13"/>
        <v>Camille</v>
      </c>
      <c r="D57" s="18" t="str">
        <f t="shared" si="13"/>
        <v>1-agent</v>
      </c>
      <c r="E57" s="18" t="str">
        <f t="shared" si="13"/>
        <v>Nice</v>
      </c>
      <c r="F57" s="18" t="str">
        <f t="shared" si="13"/>
        <v>pièce 78</v>
      </c>
      <c r="G57" s="18">
        <f t="shared" si="13"/>
        <v>3129</v>
      </c>
      <c r="H57" s="18">
        <f t="shared" si="13"/>
        <v>24033.68</v>
      </c>
      <c r="I57" s="18" t="str">
        <f t="shared" si="13"/>
        <v>femme</v>
      </c>
      <c r="J57" s="18">
        <f t="shared" si="13"/>
        <v>33896</v>
      </c>
      <c r="K57" s="18">
        <f t="shared" ca="1" si="13"/>
        <v>25</v>
      </c>
      <c r="L57" s="12" t="str">
        <f t="shared" si="2"/>
        <v>femme1-agent</v>
      </c>
      <c r="M57" s="12" t="str">
        <f t="shared" si="3"/>
        <v>femme1-agentNice</v>
      </c>
      <c r="N57" s="16" t="str">
        <f t="shared" si="4"/>
        <v>-</v>
      </c>
      <c r="O57" s="10">
        <f t="shared" si="5"/>
        <v>0</v>
      </c>
      <c r="P57" s="10">
        <f t="shared" si="6"/>
        <v>1</v>
      </c>
      <c r="Q57" s="10" t="str">
        <f t="shared" si="7"/>
        <v>-</v>
      </c>
      <c r="R57" s="12" t="str">
        <f t="shared" si="1"/>
        <v>femmeNice</v>
      </c>
      <c r="S57" s="10">
        <f t="shared" si="8"/>
        <v>1</v>
      </c>
    </row>
    <row r="58" spans="1:19" s="10" customFormat="1" x14ac:dyDescent="0.2">
      <c r="A58" s="18" t="str">
        <f t="shared" si="13"/>
        <v>LIJC8646</v>
      </c>
      <c r="B58" s="18" t="str">
        <f t="shared" si="13"/>
        <v>CHAUBEAU</v>
      </c>
      <c r="C58" s="18" t="str">
        <f t="shared" si="13"/>
        <v>Louis</v>
      </c>
      <c r="D58" s="18" t="str">
        <f t="shared" si="13"/>
        <v>1-agent</v>
      </c>
      <c r="E58" s="18" t="str">
        <f t="shared" si="13"/>
        <v>Nice</v>
      </c>
      <c r="F58" s="18" t="str">
        <f t="shared" si="13"/>
        <v>pièce 83</v>
      </c>
      <c r="G58" s="18">
        <f t="shared" si="13"/>
        <v>3171</v>
      </c>
      <c r="H58" s="18">
        <f t="shared" si="13"/>
        <v>19179.46</v>
      </c>
      <c r="I58" s="18" t="str">
        <f t="shared" si="13"/>
        <v>homme</v>
      </c>
      <c r="J58" s="18">
        <f t="shared" si="13"/>
        <v>35216</v>
      </c>
      <c r="K58" s="18">
        <f t="shared" ca="1" si="13"/>
        <v>21</v>
      </c>
      <c r="L58" s="12" t="str">
        <f t="shared" si="2"/>
        <v>homme1-agent</v>
      </c>
      <c r="M58" s="12" t="str">
        <f t="shared" si="3"/>
        <v>homme1-agentNice</v>
      </c>
      <c r="N58" s="16" t="str">
        <f t="shared" si="4"/>
        <v>-</v>
      </c>
      <c r="O58" s="10">
        <f t="shared" si="5"/>
        <v>0</v>
      </c>
      <c r="P58" s="10">
        <f t="shared" si="6"/>
        <v>0</v>
      </c>
      <c r="Q58" s="10" t="str">
        <f t="shared" si="7"/>
        <v>-</v>
      </c>
      <c r="R58" s="12" t="str">
        <f t="shared" si="1"/>
        <v>hommeNice</v>
      </c>
      <c r="S58" s="10">
        <f t="shared" si="8"/>
        <v>1</v>
      </c>
    </row>
    <row r="59" spans="1:19" s="10" customFormat="1" x14ac:dyDescent="0.2">
      <c r="A59" s="18" t="str">
        <f t="shared" si="13"/>
        <v>TIVC7641</v>
      </c>
      <c r="B59" s="18" t="str">
        <f t="shared" si="13"/>
        <v>CHAVES</v>
      </c>
      <c r="C59" s="18" t="str">
        <f t="shared" si="13"/>
        <v>Thierry</v>
      </c>
      <c r="D59" s="18" t="str">
        <f t="shared" si="13"/>
        <v>1-agent</v>
      </c>
      <c r="E59" s="18" t="str">
        <f t="shared" si="13"/>
        <v>Paris</v>
      </c>
      <c r="F59" s="18" t="str">
        <f t="shared" si="13"/>
        <v>pièce 51</v>
      </c>
      <c r="G59" s="18">
        <f t="shared" si="13"/>
        <v>3879</v>
      </c>
      <c r="H59" s="18">
        <f t="shared" si="13"/>
        <v>29179.119999999999</v>
      </c>
      <c r="I59" s="18" t="str">
        <f t="shared" si="13"/>
        <v>homme</v>
      </c>
      <c r="J59" s="18">
        <f t="shared" si="13"/>
        <v>31107</v>
      </c>
      <c r="K59" s="18">
        <f t="shared" ca="1" si="13"/>
        <v>32</v>
      </c>
      <c r="L59" s="12" t="str">
        <f t="shared" si="2"/>
        <v>homme1-agent</v>
      </c>
      <c r="M59" s="12" t="str">
        <f t="shared" si="3"/>
        <v>homme1-agentParis</v>
      </c>
      <c r="N59" s="16" t="str">
        <f t="shared" si="4"/>
        <v>-</v>
      </c>
      <c r="O59" s="10">
        <f t="shared" si="5"/>
        <v>0</v>
      </c>
      <c r="P59" s="10">
        <f t="shared" si="6"/>
        <v>0</v>
      </c>
      <c r="Q59" s="10" t="str">
        <f t="shared" si="7"/>
        <v>-</v>
      </c>
      <c r="R59" s="12" t="str">
        <f t="shared" si="1"/>
        <v>hommeParis</v>
      </c>
      <c r="S59" s="10">
        <f t="shared" si="8"/>
        <v>0</v>
      </c>
    </row>
    <row r="60" spans="1:19" s="10" customFormat="1" x14ac:dyDescent="0.2">
      <c r="A60" s="18" t="str">
        <f t="shared" si="13"/>
        <v>JTDC5252</v>
      </c>
      <c r="B60" s="18" t="str">
        <f t="shared" si="13"/>
        <v>CHEHMAT</v>
      </c>
      <c r="C60" s="18" t="str">
        <f t="shared" si="13"/>
        <v>Jocelyne</v>
      </c>
      <c r="D60" s="18" t="str">
        <f t="shared" si="13"/>
        <v>1-agent</v>
      </c>
      <c r="E60" s="18" t="str">
        <f t="shared" si="13"/>
        <v>Nice</v>
      </c>
      <c r="F60" s="18" t="str">
        <f t="shared" si="13"/>
        <v>pièce 51</v>
      </c>
      <c r="G60" s="18">
        <f t="shared" si="13"/>
        <v>3062</v>
      </c>
      <c r="H60" s="18">
        <f t="shared" si="13"/>
        <v>23465.48</v>
      </c>
      <c r="I60" s="18" t="str">
        <f t="shared" si="13"/>
        <v>femme</v>
      </c>
      <c r="J60" s="18">
        <f t="shared" si="13"/>
        <v>22351</v>
      </c>
      <c r="K60" s="18">
        <f t="shared" ca="1" si="13"/>
        <v>56</v>
      </c>
      <c r="L60" s="12" t="str">
        <f t="shared" si="2"/>
        <v>femme1-agent</v>
      </c>
      <c r="M60" s="12" t="str">
        <f t="shared" si="3"/>
        <v>femme1-agentNice</v>
      </c>
      <c r="N60" s="16" t="str">
        <f t="shared" si="4"/>
        <v>-</v>
      </c>
      <c r="O60" s="10">
        <f t="shared" si="5"/>
        <v>0</v>
      </c>
      <c r="P60" s="10">
        <f t="shared" si="6"/>
        <v>1</v>
      </c>
      <c r="Q60" s="10" t="str">
        <f t="shared" si="7"/>
        <v>-</v>
      </c>
      <c r="R60" s="12" t="str">
        <f t="shared" si="1"/>
        <v>femmeNice</v>
      </c>
      <c r="S60" s="10">
        <f t="shared" si="8"/>
        <v>0</v>
      </c>
    </row>
    <row r="61" spans="1:19" s="10" customFormat="1" x14ac:dyDescent="0.2">
      <c r="A61" s="18" t="str">
        <f t="shared" ref="A61:K70" si="14">INDEX(Feuille_base_de_données,ROW(),COLUMN())</f>
        <v>NGEC6534</v>
      </c>
      <c r="B61" s="18" t="str">
        <f t="shared" si="14"/>
        <v>CHI</v>
      </c>
      <c r="C61" s="18" t="str">
        <f t="shared" si="14"/>
        <v>Nicole</v>
      </c>
      <c r="D61" s="18" t="str">
        <f t="shared" si="14"/>
        <v>3-cadre</v>
      </c>
      <c r="E61" s="18" t="str">
        <f t="shared" si="14"/>
        <v>Paris</v>
      </c>
      <c r="F61" s="18" t="str">
        <f t="shared" si="14"/>
        <v>pièce 80</v>
      </c>
      <c r="G61" s="18">
        <f t="shared" si="14"/>
        <v>3778</v>
      </c>
      <c r="H61" s="18">
        <f t="shared" si="14"/>
        <v>51746.25</v>
      </c>
      <c r="I61" s="18" t="str">
        <f t="shared" si="14"/>
        <v>femme</v>
      </c>
      <c r="J61" s="18">
        <f t="shared" si="14"/>
        <v>28064</v>
      </c>
      <c r="K61" s="18">
        <f t="shared" ca="1" si="14"/>
        <v>41</v>
      </c>
      <c r="L61" s="12" t="str">
        <f t="shared" si="2"/>
        <v>femme3-cadre</v>
      </c>
      <c r="M61" s="12" t="str">
        <f t="shared" si="3"/>
        <v>femme3-cadreParis</v>
      </c>
      <c r="N61" s="16" t="str">
        <f t="shared" si="4"/>
        <v>-</v>
      </c>
      <c r="O61" s="10">
        <f t="shared" si="5"/>
        <v>1</v>
      </c>
      <c r="P61" s="10">
        <f t="shared" si="6"/>
        <v>0</v>
      </c>
      <c r="Q61" s="10">
        <f t="shared" si="7"/>
        <v>51746.25</v>
      </c>
      <c r="R61" s="12" t="str">
        <f t="shared" si="1"/>
        <v>femmeParis</v>
      </c>
      <c r="S61" s="10">
        <f t="shared" si="8"/>
        <v>0</v>
      </c>
    </row>
    <row r="62" spans="1:19" s="10" customFormat="1" x14ac:dyDescent="0.2">
      <c r="A62" s="18" t="str">
        <f t="shared" si="14"/>
        <v>VVJC6063</v>
      </c>
      <c r="B62" s="18" t="str">
        <f t="shared" si="14"/>
        <v>CHICHE</v>
      </c>
      <c r="C62" s="18" t="str">
        <f t="shared" si="14"/>
        <v>Vincent</v>
      </c>
      <c r="D62" s="18" t="str">
        <f t="shared" si="14"/>
        <v>4-cadre supérieur</v>
      </c>
      <c r="E62" s="18" t="str">
        <f t="shared" si="14"/>
        <v>Strasbourg</v>
      </c>
      <c r="F62" s="18" t="str">
        <f t="shared" si="14"/>
        <v>pièce 95</v>
      </c>
      <c r="G62" s="18">
        <f t="shared" si="14"/>
        <v>3041</v>
      </c>
      <c r="H62" s="18">
        <f t="shared" si="14"/>
        <v>87673.16</v>
      </c>
      <c r="I62" s="18" t="str">
        <f t="shared" si="14"/>
        <v>homme</v>
      </c>
      <c r="J62" s="18">
        <f t="shared" si="14"/>
        <v>26821</v>
      </c>
      <c r="K62" s="18">
        <f t="shared" ca="1" si="14"/>
        <v>44</v>
      </c>
      <c r="L62" s="12" t="str">
        <f t="shared" si="2"/>
        <v>homme4-cadre supérieur</v>
      </c>
      <c r="M62" s="12" t="str">
        <f t="shared" si="3"/>
        <v>homme4-cadre supérieurStrasbourg</v>
      </c>
      <c r="N62" s="16">
        <f t="shared" si="4"/>
        <v>26821</v>
      </c>
      <c r="O62" s="10">
        <f t="shared" si="5"/>
        <v>0</v>
      </c>
      <c r="P62" s="10">
        <f t="shared" si="6"/>
        <v>0</v>
      </c>
      <c r="Q62" s="10">
        <f t="shared" si="7"/>
        <v>87673.16</v>
      </c>
      <c r="R62" s="12" t="str">
        <f t="shared" si="1"/>
        <v>hommeStrasbourg</v>
      </c>
      <c r="S62" s="10">
        <f t="shared" si="8"/>
        <v>0</v>
      </c>
    </row>
    <row r="63" spans="1:19" s="10" customFormat="1" x14ac:dyDescent="0.2">
      <c r="A63" s="18" t="str">
        <f t="shared" si="14"/>
        <v xml:space="preserve">LKBC8730 </v>
      </c>
      <c r="B63" s="18" t="str">
        <f t="shared" si="14"/>
        <v>CHRISTOPHE</v>
      </c>
      <c r="C63" s="18" t="str">
        <f t="shared" si="14"/>
        <v>Laetitia</v>
      </c>
      <c r="D63" s="18" t="str">
        <f t="shared" si="14"/>
        <v>1-agent</v>
      </c>
      <c r="E63" s="18" t="str">
        <f t="shared" si="14"/>
        <v>Nice</v>
      </c>
      <c r="F63" s="18" t="str">
        <f t="shared" si="14"/>
        <v>pièce 83</v>
      </c>
      <c r="G63" s="18">
        <f t="shared" si="14"/>
        <v>3185</v>
      </c>
      <c r="H63" s="18">
        <f t="shared" si="14"/>
        <v>21321.42</v>
      </c>
      <c r="I63" s="18" t="str">
        <f t="shared" si="14"/>
        <v>femme</v>
      </c>
      <c r="J63" s="18">
        <f t="shared" si="14"/>
        <v>35920</v>
      </c>
      <c r="K63" s="18">
        <f t="shared" ca="1" si="14"/>
        <v>19</v>
      </c>
      <c r="L63" s="12" t="str">
        <f t="shared" si="2"/>
        <v>femme1-agent</v>
      </c>
      <c r="M63" s="12" t="str">
        <f t="shared" si="3"/>
        <v>femme1-agentNice</v>
      </c>
      <c r="N63" s="16" t="str">
        <f t="shared" si="4"/>
        <v>-</v>
      </c>
      <c r="O63" s="10">
        <f t="shared" si="5"/>
        <v>0</v>
      </c>
      <c r="P63" s="10">
        <f t="shared" si="6"/>
        <v>1</v>
      </c>
      <c r="Q63" s="10" t="str">
        <f t="shared" si="7"/>
        <v>-</v>
      </c>
      <c r="R63" s="12" t="str">
        <f t="shared" si="1"/>
        <v>femmeNice</v>
      </c>
      <c r="S63" s="10">
        <f t="shared" si="8"/>
        <v>1</v>
      </c>
    </row>
    <row r="64" spans="1:19" s="10" customFormat="1" x14ac:dyDescent="0.2">
      <c r="A64" s="18" t="str">
        <f t="shared" si="14"/>
        <v>CQCC6720</v>
      </c>
      <c r="B64" s="18" t="str">
        <f t="shared" si="14"/>
        <v>CLAVERIE</v>
      </c>
      <c r="C64" s="18" t="str">
        <f t="shared" si="14"/>
        <v>Isabelle</v>
      </c>
      <c r="D64" s="18" t="str">
        <f t="shared" si="14"/>
        <v>1-agent</v>
      </c>
      <c r="E64" s="18" t="str">
        <f t="shared" si="14"/>
        <v>Nice</v>
      </c>
      <c r="F64" s="18" t="str">
        <f t="shared" si="14"/>
        <v>pièce 64</v>
      </c>
      <c r="G64" s="18">
        <f t="shared" si="14"/>
        <v>3168</v>
      </c>
      <c r="H64" s="18">
        <f t="shared" si="14"/>
        <v>25330.15</v>
      </c>
      <c r="I64" s="18" t="str">
        <f t="shared" si="14"/>
        <v>femme</v>
      </c>
      <c r="J64" s="18">
        <f t="shared" si="14"/>
        <v>26722</v>
      </c>
      <c r="K64" s="18">
        <f t="shared" ca="1" si="14"/>
        <v>44</v>
      </c>
      <c r="L64" s="12" t="str">
        <f t="shared" si="2"/>
        <v>femme1-agent</v>
      </c>
      <c r="M64" s="12" t="str">
        <f t="shared" si="3"/>
        <v>femme1-agentNice</v>
      </c>
      <c r="N64" s="16" t="str">
        <f t="shared" si="4"/>
        <v>-</v>
      </c>
      <c r="O64" s="10">
        <f t="shared" si="5"/>
        <v>0</v>
      </c>
      <c r="P64" s="10">
        <f t="shared" si="6"/>
        <v>0</v>
      </c>
      <c r="Q64" s="10" t="str">
        <f t="shared" si="7"/>
        <v>-</v>
      </c>
      <c r="R64" s="12" t="str">
        <f t="shared" si="1"/>
        <v>femmeNice</v>
      </c>
      <c r="S64" s="10">
        <f t="shared" si="8"/>
        <v>0</v>
      </c>
    </row>
    <row r="65" spans="1:19" s="10" customFormat="1" x14ac:dyDescent="0.2">
      <c r="A65" s="18" t="str">
        <f t="shared" si="14"/>
        <v>GADC8337</v>
      </c>
      <c r="B65" s="18" t="str">
        <f t="shared" si="14"/>
        <v>COBHEN</v>
      </c>
      <c r="C65" s="18" t="str">
        <f t="shared" si="14"/>
        <v>Gaylor</v>
      </c>
      <c r="D65" s="18" t="str">
        <f t="shared" si="14"/>
        <v>3-cadre</v>
      </c>
      <c r="E65" s="18" t="str">
        <f t="shared" si="14"/>
        <v>Nice</v>
      </c>
      <c r="F65" s="18" t="str">
        <f t="shared" si="14"/>
        <v>pièce 73</v>
      </c>
      <c r="G65" s="18">
        <f t="shared" si="14"/>
        <v>3087</v>
      </c>
      <c r="H65" s="18">
        <f t="shared" si="14"/>
        <v>47419.17</v>
      </c>
      <c r="I65" s="18" t="str">
        <f t="shared" si="14"/>
        <v>homme</v>
      </c>
      <c r="J65" s="18">
        <f t="shared" si="14"/>
        <v>33850</v>
      </c>
      <c r="K65" s="18">
        <f t="shared" ca="1" si="14"/>
        <v>25</v>
      </c>
      <c r="L65" s="12" t="str">
        <f t="shared" si="2"/>
        <v>homme3-cadre</v>
      </c>
      <c r="M65" s="12" t="str">
        <f t="shared" si="3"/>
        <v>homme3-cadreNice</v>
      </c>
      <c r="N65" s="16" t="str">
        <f t="shared" si="4"/>
        <v>-</v>
      </c>
      <c r="O65" s="10">
        <f t="shared" si="5"/>
        <v>0</v>
      </c>
      <c r="P65" s="10">
        <f t="shared" si="6"/>
        <v>0</v>
      </c>
      <c r="Q65" s="10">
        <f t="shared" si="7"/>
        <v>47419.17</v>
      </c>
      <c r="R65" s="12" t="str">
        <f t="shared" si="1"/>
        <v>hommeNice</v>
      </c>
      <c r="S65" s="10">
        <f t="shared" si="8"/>
        <v>1</v>
      </c>
    </row>
    <row r="66" spans="1:19" s="10" customFormat="1" x14ac:dyDescent="0.2">
      <c r="A66" s="18" t="str">
        <f t="shared" si="14"/>
        <v>CXGC7710</v>
      </c>
      <c r="B66" s="18" t="str">
        <f t="shared" si="14"/>
        <v>COHEN</v>
      </c>
      <c r="C66" s="18" t="str">
        <f t="shared" si="14"/>
        <v>Christian</v>
      </c>
      <c r="D66" s="18" t="str">
        <f t="shared" si="14"/>
        <v>1-agent</v>
      </c>
      <c r="E66" s="18" t="str">
        <f t="shared" si="14"/>
        <v>Nice</v>
      </c>
      <c r="F66" s="18" t="str">
        <f t="shared" si="14"/>
        <v>pièce 58</v>
      </c>
      <c r="G66" s="18">
        <f t="shared" si="14"/>
        <v>3173</v>
      </c>
      <c r="H66" s="18">
        <f t="shared" si="14"/>
        <v>26753.38</v>
      </c>
      <c r="I66" s="18" t="str">
        <f t="shared" si="14"/>
        <v>homme</v>
      </c>
      <c r="J66" s="18">
        <f t="shared" si="14"/>
        <v>30954</v>
      </c>
      <c r="K66" s="18">
        <f t="shared" ca="1" si="14"/>
        <v>33</v>
      </c>
      <c r="L66" s="12" t="str">
        <f t="shared" ref="L66:L129" si="15">I66&amp;D66</f>
        <v>homme1-agent</v>
      </c>
      <c r="M66" s="12" t="str">
        <f t="shared" ref="M66:M129" si="16">L66&amp;E66</f>
        <v>homme1-agentNice</v>
      </c>
      <c r="N66" s="16" t="str">
        <f t="shared" ref="N66:N129" si="17">IF(D66=$N$1,J66,"-")</f>
        <v>-</v>
      </c>
      <c r="O66" s="10">
        <f t="shared" ref="O66:O129" si="18">COUNTIF(D66,"*cadre*")*(I66="femme")</f>
        <v>0</v>
      </c>
      <c r="P66" s="10">
        <f t="shared" ref="P66:P129" si="19">(H66&gt;=20000*coeff)*(H66&lt;=25000*coeff)*(D66="1-agent")</f>
        <v>0</v>
      </c>
      <c r="Q66" s="10" t="str">
        <f t="shared" ref="Q66:Q129" si="20">IF((D66&lt;&gt;"1-agent"),H66,"-")</f>
        <v>-</v>
      </c>
      <c r="R66" s="12" t="str">
        <f t="shared" ref="R66:R129" si="21">I66&amp;E66</f>
        <v>hommeNice</v>
      </c>
      <c r="S66" s="10">
        <f t="shared" si="8"/>
        <v>1</v>
      </c>
    </row>
    <row r="67" spans="1:19" s="10" customFormat="1" x14ac:dyDescent="0.2">
      <c r="A67" s="18" t="str">
        <f t="shared" si="14"/>
        <v>MOMC7014</v>
      </c>
      <c r="B67" s="18" t="str">
        <f t="shared" si="14"/>
        <v>COMTE</v>
      </c>
      <c r="C67" s="18" t="str">
        <f t="shared" si="14"/>
        <v>Martin</v>
      </c>
      <c r="D67" s="18" t="str">
        <f t="shared" si="14"/>
        <v>1-agent</v>
      </c>
      <c r="E67" s="18" t="str">
        <f t="shared" si="14"/>
        <v>Paris</v>
      </c>
      <c r="F67" s="18" t="str">
        <f t="shared" si="14"/>
        <v>pièce 110</v>
      </c>
      <c r="G67" s="18">
        <f t="shared" si="14"/>
        <v>3054</v>
      </c>
      <c r="H67" s="18">
        <f t="shared" si="14"/>
        <v>24737.29</v>
      </c>
      <c r="I67" s="18" t="str">
        <f t="shared" si="14"/>
        <v>homme</v>
      </c>
      <c r="J67" s="18">
        <f t="shared" si="14"/>
        <v>29530</v>
      </c>
      <c r="K67" s="18">
        <f t="shared" ca="1" si="14"/>
        <v>37</v>
      </c>
      <c r="L67" s="12" t="str">
        <f t="shared" si="15"/>
        <v>homme1-agent</v>
      </c>
      <c r="M67" s="12" t="str">
        <f t="shared" si="16"/>
        <v>homme1-agentParis</v>
      </c>
      <c r="N67" s="16" t="str">
        <f t="shared" si="17"/>
        <v>-</v>
      </c>
      <c r="O67" s="10">
        <f t="shared" si="18"/>
        <v>0</v>
      </c>
      <c r="P67" s="10">
        <f t="shared" si="19"/>
        <v>1</v>
      </c>
      <c r="Q67" s="10" t="str">
        <f t="shared" si="20"/>
        <v>-</v>
      </c>
      <c r="R67" s="12" t="str">
        <f t="shared" si="21"/>
        <v>hommeParis</v>
      </c>
      <c r="S67" s="10">
        <f t="shared" ref="S67:S130" si="22">IF(COUNTIF(B67,"*O*")+COUNTIF(B67,"*U*"),1,0)</f>
        <v>1</v>
      </c>
    </row>
    <row r="68" spans="1:19" s="10" customFormat="1" x14ac:dyDescent="0.2">
      <c r="A68" s="18" t="str">
        <f t="shared" si="14"/>
        <v>PTLC8562</v>
      </c>
      <c r="B68" s="18" t="str">
        <f t="shared" si="14"/>
        <v>CORBET</v>
      </c>
      <c r="C68" s="18" t="str">
        <f t="shared" si="14"/>
        <v>Pauline</v>
      </c>
      <c r="D68" s="18" t="str">
        <f t="shared" si="14"/>
        <v>1-agent</v>
      </c>
      <c r="E68" s="18" t="str">
        <f t="shared" si="14"/>
        <v>Paris</v>
      </c>
      <c r="F68" s="18" t="str">
        <f t="shared" si="14"/>
        <v>pièce 104</v>
      </c>
      <c r="G68" s="18">
        <f t="shared" si="14"/>
        <v>3149</v>
      </c>
      <c r="H68" s="18">
        <f t="shared" si="14"/>
        <v>19364.2</v>
      </c>
      <c r="I68" s="18" t="str">
        <f t="shared" si="14"/>
        <v>femme</v>
      </c>
      <c r="J68" s="18">
        <f t="shared" si="14"/>
        <v>33088</v>
      </c>
      <c r="K68" s="18">
        <f t="shared" ca="1" si="14"/>
        <v>27</v>
      </c>
      <c r="L68" s="12" t="str">
        <f t="shared" si="15"/>
        <v>femme1-agent</v>
      </c>
      <c r="M68" s="12" t="str">
        <f t="shared" si="16"/>
        <v>femme1-agentParis</v>
      </c>
      <c r="N68" s="16" t="str">
        <f t="shared" si="17"/>
        <v>-</v>
      </c>
      <c r="O68" s="10">
        <f t="shared" si="18"/>
        <v>0</v>
      </c>
      <c r="P68" s="10">
        <f t="shared" si="19"/>
        <v>0</v>
      </c>
      <c r="Q68" s="10" t="str">
        <f t="shared" si="20"/>
        <v>-</v>
      </c>
      <c r="R68" s="12" t="str">
        <f t="shared" si="21"/>
        <v>femmeParis</v>
      </c>
      <c r="S68" s="10">
        <f t="shared" si="22"/>
        <v>1</v>
      </c>
    </row>
    <row r="69" spans="1:19" s="10" customFormat="1" x14ac:dyDescent="0.2">
      <c r="A69" s="18" t="str">
        <f t="shared" si="14"/>
        <v>MYSC6155</v>
      </c>
      <c r="B69" s="18" t="str">
        <f t="shared" si="14"/>
        <v>COUDERC</v>
      </c>
      <c r="C69" s="18" t="str">
        <f t="shared" si="14"/>
        <v>Marie-Louise</v>
      </c>
      <c r="D69" s="18" t="str">
        <f t="shared" si="14"/>
        <v>2-maitrise</v>
      </c>
      <c r="E69" s="18" t="str">
        <f t="shared" si="14"/>
        <v>Nice</v>
      </c>
      <c r="F69" s="18" t="str">
        <f t="shared" si="14"/>
        <v>pièce 97</v>
      </c>
      <c r="G69" s="18">
        <f t="shared" si="14"/>
        <v>3627</v>
      </c>
      <c r="H69" s="18">
        <f t="shared" si="14"/>
        <v>30787.06</v>
      </c>
      <c r="I69" s="18" t="str">
        <f t="shared" si="14"/>
        <v>femme</v>
      </c>
      <c r="J69" s="18">
        <f t="shared" si="14"/>
        <v>28806</v>
      </c>
      <c r="K69" s="18">
        <f t="shared" ca="1" si="14"/>
        <v>39</v>
      </c>
      <c r="L69" s="12" t="str">
        <f t="shared" si="15"/>
        <v>femme2-maitrise</v>
      </c>
      <c r="M69" s="12" t="str">
        <f t="shared" si="16"/>
        <v>femme2-maitriseNice</v>
      </c>
      <c r="N69" s="16" t="str">
        <f t="shared" si="17"/>
        <v>-</v>
      </c>
      <c r="O69" s="10">
        <f t="shared" si="18"/>
        <v>0</v>
      </c>
      <c r="P69" s="10">
        <f t="shared" si="19"/>
        <v>0</v>
      </c>
      <c r="Q69" s="10">
        <f t="shared" si="20"/>
        <v>30787.06</v>
      </c>
      <c r="R69" s="12" t="str">
        <f t="shared" si="21"/>
        <v>femmeNice</v>
      </c>
      <c r="S69" s="10">
        <f t="shared" si="22"/>
        <v>1</v>
      </c>
    </row>
    <row r="70" spans="1:19" s="10" customFormat="1" x14ac:dyDescent="0.2">
      <c r="A70" s="18" t="str">
        <f t="shared" si="14"/>
        <v>DYGC7021</v>
      </c>
      <c r="B70" s="18" t="str">
        <f t="shared" si="14"/>
        <v>COUGET</v>
      </c>
      <c r="C70" s="18" t="str">
        <f t="shared" si="14"/>
        <v>Delphine</v>
      </c>
      <c r="D70" s="18" t="str">
        <f t="shared" si="14"/>
        <v>1-agent</v>
      </c>
      <c r="E70" s="18" t="str">
        <f t="shared" si="14"/>
        <v>Nice</v>
      </c>
      <c r="F70" s="18" t="str">
        <f t="shared" si="14"/>
        <v>pièce 66</v>
      </c>
      <c r="G70" s="18">
        <f t="shared" si="14"/>
        <v>3730</v>
      </c>
      <c r="H70" s="18">
        <f t="shared" si="14"/>
        <v>23936.62</v>
      </c>
      <c r="I70" s="18" t="str">
        <f t="shared" si="14"/>
        <v>femme</v>
      </c>
      <c r="J70" s="18">
        <f t="shared" si="14"/>
        <v>32150</v>
      </c>
      <c r="K70" s="18">
        <f t="shared" ca="1" si="14"/>
        <v>29</v>
      </c>
      <c r="L70" s="12" t="str">
        <f t="shared" si="15"/>
        <v>femme1-agent</v>
      </c>
      <c r="M70" s="12" t="str">
        <f t="shared" si="16"/>
        <v>femme1-agentNice</v>
      </c>
      <c r="N70" s="16" t="str">
        <f t="shared" si="17"/>
        <v>-</v>
      </c>
      <c r="O70" s="10">
        <f t="shared" si="18"/>
        <v>0</v>
      </c>
      <c r="P70" s="10">
        <f t="shared" si="19"/>
        <v>1</v>
      </c>
      <c r="Q70" s="10" t="str">
        <f t="shared" si="20"/>
        <v>-</v>
      </c>
      <c r="R70" s="12" t="str">
        <f t="shared" si="21"/>
        <v>femmeNice</v>
      </c>
      <c r="S70" s="10">
        <f t="shared" si="22"/>
        <v>1</v>
      </c>
    </row>
    <row r="71" spans="1:19" s="10" customFormat="1" x14ac:dyDescent="0.2">
      <c r="A71" s="18" t="str">
        <f t="shared" ref="A71:K80" si="23">INDEX(Feuille_base_de_données,ROW(),COLUMN())</f>
        <v>MVOC5020</v>
      </c>
      <c r="B71" s="18" t="str">
        <f t="shared" si="23"/>
        <v>CRIÉ</v>
      </c>
      <c r="C71" s="18" t="str">
        <f t="shared" si="23"/>
        <v>Michel</v>
      </c>
      <c r="D71" s="18" t="str">
        <f t="shared" si="23"/>
        <v>4-cadre supérieur</v>
      </c>
      <c r="E71" s="18" t="str">
        <f t="shared" si="23"/>
        <v>Paris</v>
      </c>
      <c r="F71" s="18" t="str">
        <f t="shared" si="23"/>
        <v>pièce 80</v>
      </c>
      <c r="G71" s="18">
        <f t="shared" si="23"/>
        <v>3200</v>
      </c>
      <c r="H71" s="18">
        <f t="shared" si="23"/>
        <v>129398.76</v>
      </c>
      <c r="I71" s="18" t="str">
        <f t="shared" si="23"/>
        <v>homme</v>
      </c>
      <c r="J71" s="18">
        <f t="shared" si="23"/>
        <v>26252</v>
      </c>
      <c r="K71" s="18">
        <f t="shared" ca="1" si="23"/>
        <v>46</v>
      </c>
      <c r="L71" s="12" t="str">
        <f t="shared" si="15"/>
        <v>homme4-cadre supérieur</v>
      </c>
      <c r="M71" s="12" t="str">
        <f t="shared" si="16"/>
        <v>homme4-cadre supérieurParis</v>
      </c>
      <c r="N71" s="16">
        <f t="shared" si="17"/>
        <v>26252</v>
      </c>
      <c r="O71" s="10">
        <f t="shared" si="18"/>
        <v>0</v>
      </c>
      <c r="P71" s="10">
        <f t="shared" si="19"/>
        <v>0</v>
      </c>
      <c r="Q71" s="10">
        <f t="shared" si="20"/>
        <v>129398.76</v>
      </c>
      <c r="R71" s="12" t="str">
        <f t="shared" si="21"/>
        <v>hommeParis</v>
      </c>
      <c r="S71" s="10">
        <f t="shared" si="22"/>
        <v>0</v>
      </c>
    </row>
    <row r="72" spans="1:19" s="10" customFormat="1" x14ac:dyDescent="0.2">
      <c r="A72" s="18" t="str">
        <f t="shared" si="23"/>
        <v>NRAC8563</v>
      </c>
      <c r="B72" s="18" t="str">
        <f t="shared" si="23"/>
        <v>CROMBEZ</v>
      </c>
      <c r="C72" s="18" t="str">
        <f t="shared" si="23"/>
        <v>Nadia</v>
      </c>
      <c r="D72" s="18" t="str">
        <f t="shared" si="23"/>
        <v>1-agent</v>
      </c>
      <c r="E72" s="18" t="str">
        <f t="shared" si="23"/>
        <v>Nice</v>
      </c>
      <c r="F72" s="18" t="str">
        <f t="shared" si="23"/>
        <v>pièce 90</v>
      </c>
      <c r="G72" s="18">
        <f t="shared" si="23"/>
        <v>3946</v>
      </c>
      <c r="H72" s="18">
        <f t="shared" si="23"/>
        <v>24592.99</v>
      </c>
      <c r="I72" s="18" t="str">
        <f t="shared" si="23"/>
        <v>femme</v>
      </c>
      <c r="J72" s="18">
        <f t="shared" si="23"/>
        <v>23271</v>
      </c>
      <c r="K72" s="18">
        <f t="shared" ca="1" si="23"/>
        <v>54</v>
      </c>
      <c r="L72" s="12" t="str">
        <f t="shared" si="15"/>
        <v>femme1-agent</v>
      </c>
      <c r="M72" s="12" t="str">
        <f t="shared" si="16"/>
        <v>femme1-agentNice</v>
      </c>
      <c r="N72" s="16" t="str">
        <f t="shared" si="17"/>
        <v>-</v>
      </c>
      <c r="O72" s="10">
        <f t="shared" si="18"/>
        <v>0</v>
      </c>
      <c r="P72" s="10">
        <f t="shared" si="19"/>
        <v>1</v>
      </c>
      <c r="Q72" s="10" t="str">
        <f t="shared" si="20"/>
        <v>-</v>
      </c>
      <c r="R72" s="12" t="str">
        <f t="shared" si="21"/>
        <v>femmeNice</v>
      </c>
      <c r="S72" s="10">
        <f t="shared" si="22"/>
        <v>1</v>
      </c>
    </row>
    <row r="73" spans="1:19" s="10" customFormat="1" x14ac:dyDescent="0.2">
      <c r="A73" s="18" t="str">
        <f t="shared" si="23"/>
        <v>MVNC7632</v>
      </c>
      <c r="B73" s="18" t="str">
        <f t="shared" si="23"/>
        <v>CUCIT</v>
      </c>
      <c r="C73" s="18" t="str">
        <f t="shared" si="23"/>
        <v>Marie-Louise</v>
      </c>
      <c r="D73" s="18" t="str">
        <f t="shared" si="23"/>
        <v>1-agent</v>
      </c>
      <c r="E73" s="18" t="str">
        <f t="shared" si="23"/>
        <v>Nice</v>
      </c>
      <c r="F73" s="18" t="str">
        <f t="shared" si="23"/>
        <v>pièce 35</v>
      </c>
      <c r="G73" s="18">
        <f t="shared" si="23"/>
        <v>3794</v>
      </c>
      <c r="H73" s="18">
        <f t="shared" si="23"/>
        <v>26274.04</v>
      </c>
      <c r="I73" s="18" t="str">
        <f t="shared" si="23"/>
        <v>femme</v>
      </c>
      <c r="J73" s="18">
        <f t="shared" si="23"/>
        <v>31880</v>
      </c>
      <c r="K73" s="18">
        <f t="shared" ca="1" si="23"/>
        <v>30</v>
      </c>
      <c r="L73" s="12" t="str">
        <f t="shared" si="15"/>
        <v>femme1-agent</v>
      </c>
      <c r="M73" s="12" t="str">
        <f t="shared" si="16"/>
        <v>femme1-agentNice</v>
      </c>
      <c r="N73" s="16" t="str">
        <f t="shared" si="17"/>
        <v>-</v>
      </c>
      <c r="O73" s="10">
        <f t="shared" si="18"/>
        <v>0</v>
      </c>
      <c r="P73" s="10">
        <f t="shared" si="19"/>
        <v>0</v>
      </c>
      <c r="Q73" s="10" t="str">
        <f t="shared" si="20"/>
        <v>-</v>
      </c>
      <c r="R73" s="12" t="str">
        <f t="shared" si="21"/>
        <v>femmeNice</v>
      </c>
      <c r="S73" s="10">
        <f t="shared" si="22"/>
        <v>1</v>
      </c>
    </row>
    <row r="74" spans="1:19" s="10" customFormat="1" x14ac:dyDescent="0.2">
      <c r="A74" s="18" t="str">
        <f t="shared" si="23"/>
        <v>CYVC6773</v>
      </c>
      <c r="B74" s="18" t="str">
        <f t="shared" si="23"/>
        <v>CYMBALIST</v>
      </c>
      <c r="C74" s="18" t="str">
        <f t="shared" si="23"/>
        <v>Christophe</v>
      </c>
      <c r="D74" s="18" t="str">
        <f t="shared" si="23"/>
        <v>2-maitrise</v>
      </c>
      <c r="E74" s="18" t="str">
        <f t="shared" si="23"/>
        <v>Nice</v>
      </c>
      <c r="F74" s="18" t="str">
        <f t="shared" si="23"/>
        <v>pièce 118</v>
      </c>
      <c r="G74" s="18">
        <f t="shared" si="23"/>
        <v>3270</v>
      </c>
      <c r="H74" s="18">
        <f t="shared" si="23"/>
        <v>38121.47</v>
      </c>
      <c r="I74" s="18" t="str">
        <f t="shared" si="23"/>
        <v>homme</v>
      </c>
      <c r="J74" s="18">
        <f t="shared" si="23"/>
        <v>27387</v>
      </c>
      <c r="K74" s="18">
        <f t="shared" ca="1" si="23"/>
        <v>43</v>
      </c>
      <c r="L74" s="12" t="str">
        <f t="shared" si="15"/>
        <v>homme2-maitrise</v>
      </c>
      <c r="M74" s="12" t="str">
        <f t="shared" si="16"/>
        <v>homme2-maitriseNice</v>
      </c>
      <c r="N74" s="16" t="str">
        <f t="shared" si="17"/>
        <v>-</v>
      </c>
      <c r="O74" s="10">
        <f t="shared" si="18"/>
        <v>0</v>
      </c>
      <c r="P74" s="10">
        <f t="shared" si="19"/>
        <v>0</v>
      </c>
      <c r="Q74" s="10">
        <f t="shared" si="20"/>
        <v>38121.47</v>
      </c>
      <c r="R74" s="12" t="str">
        <f t="shared" si="21"/>
        <v>hommeNice</v>
      </c>
      <c r="S74" s="10">
        <f t="shared" si="22"/>
        <v>0</v>
      </c>
    </row>
    <row r="75" spans="1:19" s="10" customFormat="1" x14ac:dyDescent="0.2">
      <c r="A75" s="18" t="str">
        <f t="shared" si="23"/>
        <v>RJTD6541</v>
      </c>
      <c r="B75" s="18" t="str">
        <f t="shared" si="23"/>
        <v>DAMBSKI</v>
      </c>
      <c r="C75" s="18" t="str">
        <f t="shared" si="23"/>
        <v>René</v>
      </c>
      <c r="D75" s="18" t="str">
        <f t="shared" si="23"/>
        <v>1-agent</v>
      </c>
      <c r="E75" s="18" t="str">
        <f t="shared" si="23"/>
        <v>Paris</v>
      </c>
      <c r="F75" s="18" t="str">
        <f t="shared" si="23"/>
        <v>pièce 14</v>
      </c>
      <c r="G75" s="18">
        <f t="shared" si="23"/>
        <v>3076</v>
      </c>
      <c r="H75" s="18">
        <f t="shared" si="23"/>
        <v>28310.720000000001</v>
      </c>
      <c r="I75" s="18" t="str">
        <f t="shared" si="23"/>
        <v>homme</v>
      </c>
      <c r="J75" s="18">
        <f t="shared" si="23"/>
        <v>27998</v>
      </c>
      <c r="K75" s="18">
        <f t="shared" ca="1" si="23"/>
        <v>41</v>
      </c>
      <c r="L75" s="12" t="str">
        <f t="shared" si="15"/>
        <v>homme1-agent</v>
      </c>
      <c r="M75" s="12" t="str">
        <f t="shared" si="16"/>
        <v>homme1-agentParis</v>
      </c>
      <c r="N75" s="16" t="str">
        <f t="shared" si="17"/>
        <v>-</v>
      </c>
      <c r="O75" s="10">
        <f t="shared" si="18"/>
        <v>0</v>
      </c>
      <c r="P75" s="10">
        <f t="shared" si="19"/>
        <v>0</v>
      </c>
      <c r="Q75" s="10" t="str">
        <f t="shared" si="20"/>
        <v>-</v>
      </c>
      <c r="R75" s="12" t="str">
        <f t="shared" si="21"/>
        <v>hommeParis</v>
      </c>
      <c r="S75" s="10">
        <f t="shared" si="22"/>
        <v>0</v>
      </c>
    </row>
    <row r="76" spans="1:19" s="10" customFormat="1" x14ac:dyDescent="0.2">
      <c r="A76" s="18" t="str">
        <f t="shared" si="23"/>
        <v>MVOD7617</v>
      </c>
      <c r="B76" s="18" t="str">
        <f t="shared" si="23"/>
        <v>DANIEL</v>
      </c>
      <c r="C76" s="18" t="str">
        <f t="shared" si="23"/>
        <v>Murielle</v>
      </c>
      <c r="D76" s="18" t="str">
        <f t="shared" si="23"/>
        <v>1-agent</v>
      </c>
      <c r="E76" s="18" t="str">
        <f t="shared" si="23"/>
        <v>Paris</v>
      </c>
      <c r="F76" s="18" t="str">
        <f t="shared" si="23"/>
        <v>pièce 255</v>
      </c>
      <c r="G76" s="18">
        <f t="shared" si="23"/>
        <v>3633</v>
      </c>
      <c r="H76" s="18">
        <f t="shared" si="23"/>
        <v>25672.48</v>
      </c>
      <c r="I76" s="18" t="str">
        <f t="shared" si="23"/>
        <v>femme</v>
      </c>
      <c r="J76" s="18">
        <f t="shared" si="23"/>
        <v>31814</v>
      </c>
      <c r="K76" s="18">
        <f t="shared" ca="1" si="23"/>
        <v>30</v>
      </c>
      <c r="L76" s="12" t="str">
        <f t="shared" si="15"/>
        <v>femme1-agent</v>
      </c>
      <c r="M76" s="12" t="str">
        <f t="shared" si="16"/>
        <v>femme1-agentParis</v>
      </c>
      <c r="N76" s="16" t="str">
        <f t="shared" si="17"/>
        <v>-</v>
      </c>
      <c r="O76" s="10">
        <f t="shared" si="18"/>
        <v>0</v>
      </c>
      <c r="P76" s="10">
        <f t="shared" si="19"/>
        <v>0</v>
      </c>
      <c r="Q76" s="10" t="str">
        <f t="shared" si="20"/>
        <v>-</v>
      </c>
      <c r="R76" s="12" t="str">
        <f t="shared" si="21"/>
        <v>femmeParis</v>
      </c>
      <c r="S76" s="10">
        <f t="shared" si="22"/>
        <v>0</v>
      </c>
    </row>
    <row r="77" spans="1:19" s="10" customFormat="1" x14ac:dyDescent="0.2">
      <c r="A77" s="18" t="str">
        <f t="shared" si="23"/>
        <v>VDJD8315</v>
      </c>
      <c r="B77" s="18" t="str">
        <f t="shared" si="23"/>
        <v>DEDIEU</v>
      </c>
      <c r="C77" s="18" t="str">
        <f t="shared" si="23"/>
        <v>Vanessa</v>
      </c>
      <c r="D77" s="18" t="str">
        <f t="shared" si="23"/>
        <v>1-agent</v>
      </c>
      <c r="E77" s="18" t="str">
        <f t="shared" si="23"/>
        <v>Nice</v>
      </c>
      <c r="F77" s="18" t="str">
        <f t="shared" si="23"/>
        <v>pièce 78</v>
      </c>
      <c r="G77" s="18">
        <f t="shared" si="23"/>
        <v>3712</v>
      </c>
      <c r="H77" s="18">
        <f t="shared" si="23"/>
        <v>23924.71</v>
      </c>
      <c r="I77" s="18" t="str">
        <f t="shared" si="23"/>
        <v>femme</v>
      </c>
      <c r="J77" s="18">
        <f t="shared" si="23"/>
        <v>34091</v>
      </c>
      <c r="K77" s="18">
        <f t="shared" ca="1" si="23"/>
        <v>24</v>
      </c>
      <c r="L77" s="12" t="str">
        <f t="shared" si="15"/>
        <v>femme1-agent</v>
      </c>
      <c r="M77" s="12" t="str">
        <f t="shared" si="16"/>
        <v>femme1-agentNice</v>
      </c>
      <c r="N77" s="16" t="str">
        <f t="shared" si="17"/>
        <v>-</v>
      </c>
      <c r="O77" s="10">
        <f t="shared" si="18"/>
        <v>0</v>
      </c>
      <c r="P77" s="10">
        <f t="shared" si="19"/>
        <v>1</v>
      </c>
      <c r="Q77" s="10" t="str">
        <f t="shared" si="20"/>
        <v>-</v>
      </c>
      <c r="R77" s="12" t="str">
        <f t="shared" si="21"/>
        <v>femmeNice</v>
      </c>
      <c r="S77" s="10">
        <f t="shared" si="22"/>
        <v>1</v>
      </c>
    </row>
    <row r="78" spans="1:19" s="10" customFormat="1" x14ac:dyDescent="0.2">
      <c r="A78" s="18" t="str">
        <f t="shared" si="23"/>
        <v>EQDD5640</v>
      </c>
      <c r="B78" s="18" t="str">
        <f t="shared" si="23"/>
        <v>DEFRANCE</v>
      </c>
      <c r="C78" s="18" t="str">
        <f t="shared" si="23"/>
        <v>Eliette</v>
      </c>
      <c r="D78" s="18" t="str">
        <f t="shared" si="23"/>
        <v>1-agent</v>
      </c>
      <c r="E78" s="18" t="str">
        <f t="shared" si="23"/>
        <v>Paris</v>
      </c>
      <c r="F78" s="18" t="str">
        <f t="shared" si="23"/>
        <v>pièce 74</v>
      </c>
      <c r="G78" s="18">
        <f t="shared" si="23"/>
        <v>3005</v>
      </c>
      <c r="H78" s="18">
        <f t="shared" si="23"/>
        <v>27182.66</v>
      </c>
      <c r="I78" s="18" t="str">
        <f t="shared" si="23"/>
        <v>femme</v>
      </c>
      <c r="J78" s="18">
        <f t="shared" si="23"/>
        <v>25260</v>
      </c>
      <c r="K78" s="18">
        <f t="shared" ca="1" si="23"/>
        <v>48</v>
      </c>
      <c r="L78" s="12" t="str">
        <f t="shared" si="15"/>
        <v>femme1-agent</v>
      </c>
      <c r="M78" s="12" t="str">
        <f t="shared" si="16"/>
        <v>femme1-agentParis</v>
      </c>
      <c r="N78" s="16" t="str">
        <f t="shared" si="17"/>
        <v>-</v>
      </c>
      <c r="O78" s="10">
        <f t="shared" si="18"/>
        <v>0</v>
      </c>
      <c r="P78" s="10">
        <f t="shared" si="19"/>
        <v>0</v>
      </c>
      <c r="Q78" s="10" t="str">
        <f t="shared" si="20"/>
        <v>-</v>
      </c>
      <c r="R78" s="12" t="str">
        <f t="shared" si="21"/>
        <v>femmeParis</v>
      </c>
      <c r="S78" s="10">
        <f t="shared" si="22"/>
        <v>0</v>
      </c>
    </row>
    <row r="79" spans="1:19" s="10" customFormat="1" x14ac:dyDescent="0.2">
      <c r="A79" s="18" t="str">
        <f t="shared" si="23"/>
        <v>NQRD6661</v>
      </c>
      <c r="B79" s="18" t="str">
        <f t="shared" si="23"/>
        <v>DEIXONNE</v>
      </c>
      <c r="C79" s="18" t="str">
        <f t="shared" si="23"/>
        <v>Nadine</v>
      </c>
      <c r="D79" s="18" t="str">
        <f t="shared" si="23"/>
        <v>1-agent</v>
      </c>
      <c r="E79" s="18" t="str">
        <f t="shared" si="23"/>
        <v>Paris</v>
      </c>
      <c r="F79" s="18" t="str">
        <f t="shared" si="23"/>
        <v>pièce 133</v>
      </c>
      <c r="G79" s="18">
        <f t="shared" si="23"/>
        <v>3631</v>
      </c>
      <c r="H79" s="18">
        <f t="shared" si="23"/>
        <v>28112.83</v>
      </c>
      <c r="I79" s="18" t="str">
        <f t="shared" si="23"/>
        <v>femme</v>
      </c>
      <c r="J79" s="18">
        <f t="shared" si="23"/>
        <v>28611</v>
      </c>
      <c r="K79" s="18">
        <f t="shared" ca="1" si="23"/>
        <v>39</v>
      </c>
      <c r="L79" s="12" t="str">
        <f t="shared" si="15"/>
        <v>femme1-agent</v>
      </c>
      <c r="M79" s="12" t="str">
        <f t="shared" si="16"/>
        <v>femme1-agentParis</v>
      </c>
      <c r="N79" s="16" t="str">
        <f t="shared" si="17"/>
        <v>-</v>
      </c>
      <c r="O79" s="10">
        <f t="shared" si="18"/>
        <v>0</v>
      </c>
      <c r="P79" s="10">
        <f t="shared" si="19"/>
        <v>0</v>
      </c>
      <c r="Q79" s="10" t="str">
        <f t="shared" si="20"/>
        <v>-</v>
      </c>
      <c r="R79" s="12" t="str">
        <f t="shared" si="21"/>
        <v>femmeParis</v>
      </c>
      <c r="S79" s="10">
        <f t="shared" si="22"/>
        <v>1</v>
      </c>
    </row>
    <row r="80" spans="1:19" s="10" customFormat="1" x14ac:dyDescent="0.2">
      <c r="A80" s="18" t="str">
        <f t="shared" si="23"/>
        <v>JHLD7172</v>
      </c>
      <c r="B80" s="18" t="str">
        <f t="shared" si="23"/>
        <v>DELAMARRE</v>
      </c>
      <c r="C80" s="18" t="str">
        <f t="shared" si="23"/>
        <v>Jean-Luc</v>
      </c>
      <c r="D80" s="18" t="str">
        <f t="shared" si="23"/>
        <v>1-agent</v>
      </c>
      <c r="E80" s="18" t="str">
        <f t="shared" si="23"/>
        <v>Nice</v>
      </c>
      <c r="F80" s="18" t="str">
        <f t="shared" si="23"/>
        <v>pièce 97</v>
      </c>
      <c r="G80" s="18">
        <f t="shared" si="23"/>
        <v>3068</v>
      </c>
      <c r="H80" s="18">
        <f t="shared" si="23"/>
        <v>29179.85</v>
      </c>
      <c r="I80" s="18" t="str">
        <f t="shared" si="23"/>
        <v>homme</v>
      </c>
      <c r="J80" s="18">
        <f t="shared" si="23"/>
        <v>25905</v>
      </c>
      <c r="K80" s="18">
        <f t="shared" ca="1" si="23"/>
        <v>47</v>
      </c>
      <c r="L80" s="12" t="str">
        <f t="shared" si="15"/>
        <v>homme1-agent</v>
      </c>
      <c r="M80" s="12" t="str">
        <f t="shared" si="16"/>
        <v>homme1-agentNice</v>
      </c>
      <c r="N80" s="16" t="str">
        <f t="shared" si="17"/>
        <v>-</v>
      </c>
      <c r="O80" s="10">
        <f t="shared" si="18"/>
        <v>0</v>
      </c>
      <c r="P80" s="10">
        <f t="shared" si="19"/>
        <v>0</v>
      </c>
      <c r="Q80" s="10" t="str">
        <f t="shared" si="20"/>
        <v>-</v>
      </c>
      <c r="R80" s="12" t="str">
        <f t="shared" si="21"/>
        <v>hommeNice</v>
      </c>
      <c r="S80" s="10">
        <f t="shared" si="22"/>
        <v>0</v>
      </c>
    </row>
    <row r="81" spans="1:19" s="10" customFormat="1" x14ac:dyDescent="0.2">
      <c r="A81" s="18" t="str">
        <f t="shared" ref="A81:K90" si="24">INDEX(Feuille_base_de_données,ROW(),COLUMN())</f>
        <v>PAUL6237</v>
      </c>
      <c r="B81" s="18" t="str">
        <f t="shared" si="24"/>
        <v>EMILE-VICTOR</v>
      </c>
      <c r="C81" s="18" t="str">
        <f t="shared" si="24"/>
        <v>Paul</v>
      </c>
      <c r="D81" s="18" t="str">
        <f t="shared" si="24"/>
        <v>4-cadre supérieur</v>
      </c>
      <c r="E81" s="18" t="str">
        <f t="shared" si="24"/>
        <v>Paris</v>
      </c>
      <c r="F81" s="18" t="str">
        <f t="shared" si="24"/>
        <v>pièce 118</v>
      </c>
      <c r="G81" s="18">
        <f t="shared" si="24"/>
        <v>3108</v>
      </c>
      <c r="H81" s="18">
        <f t="shared" si="24"/>
        <v>87000</v>
      </c>
      <c r="I81" s="18" t="str">
        <f t="shared" si="24"/>
        <v>homme</v>
      </c>
      <c r="J81" s="18">
        <f t="shared" si="24"/>
        <v>31668</v>
      </c>
      <c r="K81" s="18">
        <f t="shared" ca="1" si="24"/>
        <v>31</v>
      </c>
      <c r="L81" s="12" t="str">
        <f t="shared" si="15"/>
        <v>homme4-cadre supérieur</v>
      </c>
      <c r="M81" s="12" t="str">
        <f t="shared" si="16"/>
        <v>homme4-cadre supérieurParis</v>
      </c>
      <c r="N81" s="16">
        <f t="shared" si="17"/>
        <v>31668</v>
      </c>
      <c r="O81" s="10">
        <f t="shared" si="18"/>
        <v>0</v>
      </c>
      <c r="P81" s="10">
        <f t="shared" si="19"/>
        <v>0</v>
      </c>
      <c r="Q81" s="10">
        <f t="shared" si="20"/>
        <v>87000</v>
      </c>
      <c r="R81" s="12" t="str">
        <f t="shared" si="21"/>
        <v>hommeParis</v>
      </c>
      <c r="S81" s="10">
        <f t="shared" si="22"/>
        <v>1</v>
      </c>
    </row>
    <row r="82" spans="1:19" s="10" customFormat="1" x14ac:dyDescent="0.2">
      <c r="A82" s="18" t="str">
        <f t="shared" si="24"/>
        <v>CAND6545</v>
      </c>
      <c r="B82" s="18" t="str">
        <f t="shared" si="24"/>
        <v>DENIS</v>
      </c>
      <c r="C82" s="18" t="str">
        <f t="shared" si="24"/>
        <v>Claudine</v>
      </c>
      <c r="D82" s="18" t="str">
        <f t="shared" si="24"/>
        <v>1-agent</v>
      </c>
      <c r="E82" s="18" t="str">
        <f t="shared" si="24"/>
        <v>Nice</v>
      </c>
      <c r="F82" s="18" t="str">
        <f t="shared" si="24"/>
        <v>pièce 136</v>
      </c>
      <c r="G82" s="18">
        <f t="shared" si="24"/>
        <v>3669</v>
      </c>
      <c r="H82" s="18">
        <f t="shared" si="24"/>
        <v>21659.919999999998</v>
      </c>
      <c r="I82" s="18" t="str">
        <f t="shared" si="24"/>
        <v>femme</v>
      </c>
      <c r="J82" s="18">
        <f t="shared" si="24"/>
        <v>28591</v>
      </c>
      <c r="K82" s="18">
        <f t="shared" ca="1" si="24"/>
        <v>39</v>
      </c>
      <c r="L82" s="12" t="str">
        <f t="shared" si="15"/>
        <v>femme1-agent</v>
      </c>
      <c r="M82" s="12" t="str">
        <f t="shared" si="16"/>
        <v>femme1-agentNice</v>
      </c>
      <c r="N82" s="16" t="str">
        <f t="shared" si="17"/>
        <v>-</v>
      </c>
      <c r="O82" s="10">
        <f t="shared" si="18"/>
        <v>0</v>
      </c>
      <c r="P82" s="10">
        <f t="shared" si="19"/>
        <v>1</v>
      </c>
      <c r="Q82" s="10" t="str">
        <f t="shared" si="20"/>
        <v>-</v>
      </c>
      <c r="R82" s="12" t="str">
        <f t="shared" si="21"/>
        <v>femmeNice</v>
      </c>
      <c r="S82" s="10">
        <f t="shared" si="22"/>
        <v>0</v>
      </c>
    </row>
    <row r="83" spans="1:19" s="10" customFormat="1" x14ac:dyDescent="0.2">
      <c r="A83" s="18" t="str">
        <f t="shared" si="24"/>
        <v>IXID6657</v>
      </c>
      <c r="B83" s="18" t="str">
        <f t="shared" si="24"/>
        <v>DESHAYES</v>
      </c>
      <c r="C83" s="18" t="str">
        <f t="shared" si="24"/>
        <v>Isabelle</v>
      </c>
      <c r="D83" s="18" t="str">
        <f t="shared" si="24"/>
        <v>1-agent</v>
      </c>
      <c r="E83" s="18" t="str">
        <f t="shared" si="24"/>
        <v>Nice</v>
      </c>
      <c r="F83" s="18" t="str">
        <f t="shared" si="24"/>
        <v>pièce 138</v>
      </c>
      <c r="G83" s="18">
        <f t="shared" si="24"/>
        <v>3822</v>
      </c>
      <c r="H83" s="18">
        <f t="shared" si="24"/>
        <v>22779.11</v>
      </c>
      <c r="I83" s="18" t="str">
        <f t="shared" si="24"/>
        <v>femme</v>
      </c>
      <c r="J83" s="18">
        <f t="shared" si="24"/>
        <v>27175</v>
      </c>
      <c r="K83" s="18">
        <f t="shared" ca="1" si="24"/>
        <v>43</v>
      </c>
      <c r="L83" s="12" t="str">
        <f t="shared" si="15"/>
        <v>femme1-agent</v>
      </c>
      <c r="M83" s="12" t="str">
        <f t="shared" si="16"/>
        <v>femme1-agentNice</v>
      </c>
      <c r="N83" s="16" t="str">
        <f t="shared" si="17"/>
        <v>-</v>
      </c>
      <c r="O83" s="10">
        <f t="shared" si="18"/>
        <v>0</v>
      </c>
      <c r="P83" s="10">
        <f t="shared" si="19"/>
        <v>1</v>
      </c>
      <c r="Q83" s="10" t="str">
        <f t="shared" si="20"/>
        <v>-</v>
      </c>
      <c r="R83" s="12" t="str">
        <f t="shared" si="21"/>
        <v>femmeNice</v>
      </c>
      <c r="S83" s="10">
        <f t="shared" si="22"/>
        <v>0</v>
      </c>
    </row>
    <row r="84" spans="1:19" s="10" customFormat="1" x14ac:dyDescent="0.2">
      <c r="A84" s="18" t="str">
        <f t="shared" si="24"/>
        <v>MLQD7466</v>
      </c>
      <c r="B84" s="18" t="str">
        <f t="shared" si="24"/>
        <v>DESROSES</v>
      </c>
      <c r="C84" s="18" t="str">
        <f t="shared" si="24"/>
        <v>Martine</v>
      </c>
      <c r="D84" s="18" t="str">
        <f t="shared" si="24"/>
        <v>1-agent</v>
      </c>
      <c r="E84" s="18" t="str">
        <f t="shared" si="24"/>
        <v>Paris</v>
      </c>
      <c r="F84" s="18" t="str">
        <f t="shared" si="24"/>
        <v>pièce 95</v>
      </c>
      <c r="G84" s="18">
        <f t="shared" si="24"/>
        <v>3119</v>
      </c>
      <c r="H84" s="18">
        <f t="shared" si="24"/>
        <v>25321.49</v>
      </c>
      <c r="I84" s="18" t="str">
        <f t="shared" si="24"/>
        <v>femme</v>
      </c>
      <c r="J84" s="18">
        <f t="shared" si="24"/>
        <v>31104</v>
      </c>
      <c r="K84" s="18">
        <f t="shared" ca="1" si="24"/>
        <v>32</v>
      </c>
      <c r="L84" s="12" t="str">
        <f t="shared" si="15"/>
        <v>femme1-agent</v>
      </c>
      <c r="M84" s="12" t="str">
        <f t="shared" si="16"/>
        <v>femme1-agentParis</v>
      </c>
      <c r="N84" s="16" t="str">
        <f t="shared" si="17"/>
        <v>-</v>
      </c>
      <c r="O84" s="10">
        <f t="shared" si="18"/>
        <v>0</v>
      </c>
      <c r="P84" s="10">
        <f t="shared" si="19"/>
        <v>0</v>
      </c>
      <c r="Q84" s="10" t="str">
        <f t="shared" si="20"/>
        <v>-</v>
      </c>
      <c r="R84" s="12" t="str">
        <f t="shared" si="21"/>
        <v>femmeParis</v>
      </c>
      <c r="S84" s="10">
        <f t="shared" si="22"/>
        <v>1</v>
      </c>
    </row>
    <row r="85" spans="1:19" s="10" customFormat="1" x14ac:dyDescent="0.2">
      <c r="A85" s="18" t="str">
        <f t="shared" si="24"/>
        <v>RJND6600</v>
      </c>
      <c r="B85" s="18" t="str">
        <f t="shared" si="24"/>
        <v>DESTAIN</v>
      </c>
      <c r="C85" s="18" t="str">
        <f t="shared" si="24"/>
        <v>Roseline</v>
      </c>
      <c r="D85" s="18" t="str">
        <f t="shared" si="24"/>
        <v>3-cadre</v>
      </c>
      <c r="E85" s="18" t="str">
        <f t="shared" si="24"/>
        <v>Paris</v>
      </c>
      <c r="F85" s="18" t="str">
        <f t="shared" si="24"/>
        <v>pièce 255</v>
      </c>
      <c r="G85" s="18">
        <f t="shared" si="24"/>
        <v>3152</v>
      </c>
      <c r="H85" s="18">
        <f t="shared" si="24"/>
        <v>45178.080000000002</v>
      </c>
      <c r="I85" s="18" t="str">
        <f t="shared" si="24"/>
        <v>femme</v>
      </c>
      <c r="J85" s="18">
        <f t="shared" si="24"/>
        <v>26721</v>
      </c>
      <c r="K85" s="18">
        <f t="shared" ca="1" si="24"/>
        <v>44</v>
      </c>
      <c r="L85" s="12" t="str">
        <f t="shared" si="15"/>
        <v>femme3-cadre</v>
      </c>
      <c r="M85" s="12" t="str">
        <f t="shared" si="16"/>
        <v>femme3-cadreParis</v>
      </c>
      <c r="N85" s="16" t="str">
        <f t="shared" si="17"/>
        <v>-</v>
      </c>
      <c r="O85" s="10">
        <f t="shared" si="18"/>
        <v>1</v>
      </c>
      <c r="P85" s="10">
        <f t="shared" si="19"/>
        <v>0</v>
      </c>
      <c r="Q85" s="10">
        <f t="shared" si="20"/>
        <v>45178.080000000002</v>
      </c>
      <c r="R85" s="12" t="str">
        <f t="shared" si="21"/>
        <v>femmeParis</v>
      </c>
      <c r="S85" s="10">
        <f t="shared" si="22"/>
        <v>0</v>
      </c>
    </row>
    <row r="86" spans="1:19" s="10" customFormat="1" x14ac:dyDescent="0.2">
      <c r="A86" s="18" t="str">
        <f t="shared" si="24"/>
        <v>YKKD5702</v>
      </c>
      <c r="B86" s="18" t="str">
        <f t="shared" si="24"/>
        <v>D'HÉROUVILLE</v>
      </c>
      <c r="C86" s="18" t="str">
        <f t="shared" si="24"/>
        <v>Yolande</v>
      </c>
      <c r="D86" s="18" t="str">
        <f t="shared" si="24"/>
        <v>1-agent</v>
      </c>
      <c r="E86" s="18" t="str">
        <f t="shared" si="24"/>
        <v>Strasbourg</v>
      </c>
      <c r="F86" s="18" t="str">
        <f t="shared" si="24"/>
        <v>pièce 206</v>
      </c>
      <c r="G86" s="18">
        <f t="shared" si="24"/>
        <v>3727</v>
      </c>
      <c r="H86" s="18">
        <f t="shared" si="24"/>
        <v>23611.360000000001</v>
      </c>
      <c r="I86" s="18" t="str">
        <f t="shared" si="24"/>
        <v>femme</v>
      </c>
      <c r="J86" s="18">
        <f t="shared" si="24"/>
        <v>26474</v>
      </c>
      <c r="K86" s="18">
        <f t="shared" ca="1" si="24"/>
        <v>45</v>
      </c>
      <c r="L86" s="12" t="str">
        <f t="shared" si="15"/>
        <v>femme1-agent</v>
      </c>
      <c r="M86" s="12" t="str">
        <f t="shared" si="16"/>
        <v>femme1-agentStrasbourg</v>
      </c>
      <c r="N86" s="16" t="str">
        <f t="shared" si="17"/>
        <v>-</v>
      </c>
      <c r="O86" s="10">
        <f t="shared" si="18"/>
        <v>0</v>
      </c>
      <c r="P86" s="10">
        <f t="shared" si="19"/>
        <v>1</v>
      </c>
      <c r="Q86" s="10" t="str">
        <f t="shared" si="20"/>
        <v>-</v>
      </c>
      <c r="R86" s="12" t="str">
        <f t="shared" si="21"/>
        <v>femmeStrasbourg</v>
      </c>
      <c r="S86" s="10">
        <f t="shared" si="22"/>
        <v>1</v>
      </c>
    </row>
    <row r="87" spans="1:19" s="10" customFormat="1" x14ac:dyDescent="0.2">
      <c r="A87" s="18" t="str">
        <f t="shared" si="24"/>
        <v>NXCD6257</v>
      </c>
      <c r="B87" s="18" t="str">
        <f t="shared" si="24"/>
        <v>DI</v>
      </c>
      <c r="C87" s="18" t="str">
        <f t="shared" si="24"/>
        <v>Nadine</v>
      </c>
      <c r="D87" s="18" t="str">
        <f t="shared" si="24"/>
        <v>1-agent</v>
      </c>
      <c r="E87" s="18" t="str">
        <f t="shared" si="24"/>
        <v>Paris</v>
      </c>
      <c r="F87" s="18" t="str">
        <f t="shared" si="24"/>
        <v>pièce 53</v>
      </c>
      <c r="G87" s="18">
        <f t="shared" si="24"/>
        <v>3259</v>
      </c>
      <c r="H87" s="18">
        <f t="shared" si="24"/>
        <v>24482.34</v>
      </c>
      <c r="I87" s="18" t="str">
        <f t="shared" si="24"/>
        <v>femme</v>
      </c>
      <c r="J87" s="18">
        <f t="shared" si="24"/>
        <v>24569</v>
      </c>
      <c r="K87" s="18">
        <f t="shared" ca="1" si="24"/>
        <v>50</v>
      </c>
      <c r="L87" s="12" t="str">
        <f t="shared" si="15"/>
        <v>femme1-agent</v>
      </c>
      <c r="M87" s="12" t="str">
        <f t="shared" si="16"/>
        <v>femme1-agentParis</v>
      </c>
      <c r="N87" s="16" t="str">
        <f t="shared" si="17"/>
        <v>-</v>
      </c>
      <c r="O87" s="10">
        <f t="shared" si="18"/>
        <v>0</v>
      </c>
      <c r="P87" s="10">
        <f t="shared" si="19"/>
        <v>1</v>
      </c>
      <c r="Q87" s="10" t="str">
        <f t="shared" si="20"/>
        <v>-</v>
      </c>
      <c r="R87" s="12" t="str">
        <f t="shared" si="21"/>
        <v>femmeParis</v>
      </c>
      <c r="S87" s="10">
        <f t="shared" si="22"/>
        <v>0</v>
      </c>
    </row>
    <row r="88" spans="1:19" s="10" customFormat="1" x14ac:dyDescent="0.2">
      <c r="A88" s="18" t="str">
        <f t="shared" si="24"/>
        <v>LIVD8556</v>
      </c>
      <c r="B88" s="18" t="str">
        <f t="shared" si="24"/>
        <v>DONG</v>
      </c>
      <c r="C88" s="18" t="str">
        <f t="shared" si="24"/>
        <v>Laetitia</v>
      </c>
      <c r="D88" s="18" t="str">
        <f t="shared" si="24"/>
        <v>1-agent</v>
      </c>
      <c r="E88" s="18" t="str">
        <f t="shared" si="24"/>
        <v>Nice</v>
      </c>
      <c r="F88" s="18" t="str">
        <f t="shared" si="24"/>
        <v>pièce 74</v>
      </c>
      <c r="G88" s="18">
        <f t="shared" si="24"/>
        <v>3647</v>
      </c>
      <c r="H88" s="18">
        <f t="shared" si="24"/>
        <v>24623.360000000001</v>
      </c>
      <c r="I88" s="18" t="str">
        <f t="shared" si="24"/>
        <v>femme</v>
      </c>
      <c r="J88" s="18">
        <f t="shared" si="24"/>
        <v>33129</v>
      </c>
      <c r="K88" s="18">
        <f t="shared" ca="1" si="24"/>
        <v>27</v>
      </c>
      <c r="L88" s="12" t="str">
        <f t="shared" si="15"/>
        <v>femme1-agent</v>
      </c>
      <c r="M88" s="12" t="str">
        <f t="shared" si="16"/>
        <v>femme1-agentNice</v>
      </c>
      <c r="N88" s="16" t="str">
        <f t="shared" si="17"/>
        <v>-</v>
      </c>
      <c r="O88" s="10">
        <f t="shared" si="18"/>
        <v>0</v>
      </c>
      <c r="P88" s="10">
        <f t="shared" si="19"/>
        <v>1</v>
      </c>
      <c r="Q88" s="10" t="str">
        <f t="shared" si="20"/>
        <v>-</v>
      </c>
      <c r="R88" s="12" t="str">
        <f t="shared" si="21"/>
        <v>femmeNice</v>
      </c>
      <c r="S88" s="10">
        <f t="shared" si="22"/>
        <v>1</v>
      </c>
    </row>
    <row r="89" spans="1:19" s="10" customFormat="1" x14ac:dyDescent="0.2">
      <c r="A89" s="18" t="str">
        <f t="shared" si="24"/>
        <v>JMSD4700</v>
      </c>
      <c r="B89" s="18" t="str">
        <f t="shared" si="24"/>
        <v>DORLEANS</v>
      </c>
      <c r="C89" s="18" t="str">
        <f t="shared" si="24"/>
        <v>François-Xavier</v>
      </c>
      <c r="D89" s="18" t="str">
        <f t="shared" si="24"/>
        <v>3-cadre</v>
      </c>
      <c r="E89" s="18" t="str">
        <f t="shared" si="24"/>
        <v>Nice</v>
      </c>
      <c r="F89" s="18" t="str">
        <f t="shared" si="24"/>
        <v>pièce 211</v>
      </c>
      <c r="G89" s="18">
        <f t="shared" si="24"/>
        <v>3162</v>
      </c>
      <c r="H89" s="18">
        <f t="shared" si="24"/>
        <v>44590.01</v>
      </c>
      <c r="I89" s="18" t="str">
        <f t="shared" si="24"/>
        <v>homme</v>
      </c>
      <c r="J89" s="18">
        <f t="shared" si="24"/>
        <v>21150</v>
      </c>
      <c r="K89" s="18">
        <f t="shared" ca="1" si="24"/>
        <v>60</v>
      </c>
      <c r="L89" s="12" t="str">
        <f t="shared" si="15"/>
        <v>homme3-cadre</v>
      </c>
      <c r="M89" s="12" t="str">
        <f t="shared" si="16"/>
        <v>homme3-cadreNice</v>
      </c>
      <c r="N89" s="16" t="str">
        <f t="shared" si="17"/>
        <v>-</v>
      </c>
      <c r="O89" s="10">
        <f t="shared" si="18"/>
        <v>0</v>
      </c>
      <c r="P89" s="10">
        <f t="shared" si="19"/>
        <v>0</v>
      </c>
      <c r="Q89" s="10">
        <f t="shared" si="20"/>
        <v>44590.01</v>
      </c>
      <c r="R89" s="12" t="str">
        <f t="shared" si="21"/>
        <v>hommeNice</v>
      </c>
      <c r="S89" s="10">
        <f t="shared" si="22"/>
        <v>1</v>
      </c>
    </row>
    <row r="90" spans="1:19" s="10" customFormat="1" x14ac:dyDescent="0.2">
      <c r="A90" s="18" t="str">
        <f t="shared" si="24"/>
        <v>JMSP8176</v>
      </c>
      <c r="B90" s="18" t="str">
        <f t="shared" si="24"/>
        <v>DORLEANS</v>
      </c>
      <c r="C90" s="18" t="str">
        <f t="shared" si="24"/>
        <v>Jérémie</v>
      </c>
      <c r="D90" s="18" t="str">
        <f t="shared" si="24"/>
        <v>2-maitrise</v>
      </c>
      <c r="E90" s="18" t="str">
        <f t="shared" si="24"/>
        <v>Paris</v>
      </c>
      <c r="F90" s="18" t="str">
        <f t="shared" si="24"/>
        <v>pièce 115</v>
      </c>
      <c r="G90" s="18">
        <f t="shared" si="24"/>
        <v>3114</v>
      </c>
      <c r="H90" s="18">
        <f t="shared" si="24"/>
        <v>25554.58</v>
      </c>
      <c r="I90" s="18" t="str">
        <f t="shared" si="24"/>
        <v>homme</v>
      </c>
      <c r="J90" s="18">
        <f t="shared" si="24"/>
        <v>33146</v>
      </c>
      <c r="K90" s="18">
        <f t="shared" ca="1" si="24"/>
        <v>27</v>
      </c>
      <c r="L90" s="12" t="str">
        <f t="shared" si="15"/>
        <v>homme2-maitrise</v>
      </c>
      <c r="M90" s="12" t="str">
        <f t="shared" si="16"/>
        <v>homme2-maitriseParis</v>
      </c>
      <c r="N90" s="16" t="str">
        <f t="shared" si="17"/>
        <v>-</v>
      </c>
      <c r="O90" s="10">
        <f t="shared" si="18"/>
        <v>0</v>
      </c>
      <c r="P90" s="10">
        <f t="shared" si="19"/>
        <v>0</v>
      </c>
      <c r="Q90" s="10">
        <f t="shared" si="20"/>
        <v>25554.58</v>
      </c>
      <c r="R90" s="12" t="str">
        <f t="shared" si="21"/>
        <v>hommeParis</v>
      </c>
      <c r="S90" s="10">
        <f t="shared" si="22"/>
        <v>1</v>
      </c>
    </row>
    <row r="91" spans="1:19" s="10" customFormat="1" x14ac:dyDescent="0.2">
      <c r="A91" s="18" t="str">
        <f t="shared" ref="A91:K100" si="25">INDEX(Feuille_base_de_données,ROW(),COLUMN())</f>
        <v>SXND8105</v>
      </c>
      <c r="B91" s="18" t="str">
        <f t="shared" si="25"/>
        <v>DOUCOURE</v>
      </c>
      <c r="C91" s="18" t="str">
        <f t="shared" si="25"/>
        <v>Sébastien</v>
      </c>
      <c r="D91" s="18" t="str">
        <f t="shared" si="25"/>
        <v>1-agent</v>
      </c>
      <c r="E91" s="18" t="str">
        <f t="shared" si="25"/>
        <v>Nice</v>
      </c>
      <c r="F91" s="18" t="str">
        <f t="shared" si="25"/>
        <v>pièce 229</v>
      </c>
      <c r="G91" s="18">
        <f t="shared" si="25"/>
        <v>3409</v>
      </c>
      <c r="H91" s="18">
        <f t="shared" si="25"/>
        <v>25381.22</v>
      </c>
      <c r="I91" s="18" t="str">
        <f t="shared" si="25"/>
        <v>homme</v>
      </c>
      <c r="J91" s="18">
        <f t="shared" si="25"/>
        <v>34685</v>
      </c>
      <c r="K91" s="18">
        <f t="shared" ca="1" si="25"/>
        <v>23</v>
      </c>
      <c r="L91" s="12" t="str">
        <f t="shared" si="15"/>
        <v>homme1-agent</v>
      </c>
      <c r="M91" s="12" t="str">
        <f t="shared" si="16"/>
        <v>homme1-agentNice</v>
      </c>
      <c r="N91" s="16" t="str">
        <f t="shared" si="17"/>
        <v>-</v>
      </c>
      <c r="O91" s="10">
        <f t="shared" si="18"/>
        <v>0</v>
      </c>
      <c r="P91" s="10">
        <f t="shared" si="19"/>
        <v>0</v>
      </c>
      <c r="Q91" s="10" t="str">
        <f t="shared" si="20"/>
        <v>-</v>
      </c>
      <c r="R91" s="12" t="str">
        <f t="shared" si="21"/>
        <v>hommeNice</v>
      </c>
      <c r="S91" s="10">
        <f t="shared" si="22"/>
        <v>1</v>
      </c>
    </row>
    <row r="92" spans="1:19" s="10" customFormat="1" x14ac:dyDescent="0.2">
      <c r="A92" s="18" t="str">
        <f t="shared" si="25"/>
        <v>SPRD5631</v>
      </c>
      <c r="B92" s="18" t="str">
        <f t="shared" si="25"/>
        <v>DUPRÉ</v>
      </c>
      <c r="C92" s="18" t="str">
        <f t="shared" si="25"/>
        <v>Sophie</v>
      </c>
      <c r="D92" s="18" t="str">
        <f t="shared" si="25"/>
        <v>3-cadre</v>
      </c>
      <c r="E92" s="18" t="str">
        <f t="shared" si="25"/>
        <v>Nice</v>
      </c>
      <c r="F92" s="18" t="str">
        <f t="shared" si="25"/>
        <v>pièce 62</v>
      </c>
      <c r="G92" s="18">
        <f t="shared" si="25"/>
        <v>3075</v>
      </c>
      <c r="H92" s="18">
        <f t="shared" si="25"/>
        <v>44364.74</v>
      </c>
      <c r="I92" s="18" t="str">
        <f t="shared" si="25"/>
        <v>femme</v>
      </c>
      <c r="J92" s="18">
        <f t="shared" si="25"/>
        <v>22640</v>
      </c>
      <c r="K92" s="18">
        <f t="shared" ca="1" si="25"/>
        <v>56</v>
      </c>
      <c r="L92" s="12" t="str">
        <f t="shared" si="15"/>
        <v>femme3-cadre</v>
      </c>
      <c r="M92" s="12" t="str">
        <f t="shared" si="16"/>
        <v>femme3-cadreNice</v>
      </c>
      <c r="N92" s="16" t="str">
        <f t="shared" si="17"/>
        <v>-</v>
      </c>
      <c r="O92" s="10">
        <f t="shared" si="18"/>
        <v>1</v>
      </c>
      <c r="P92" s="10">
        <f t="shared" si="19"/>
        <v>0</v>
      </c>
      <c r="Q92" s="10">
        <f t="shared" si="20"/>
        <v>44364.74</v>
      </c>
      <c r="R92" s="12" t="str">
        <f t="shared" si="21"/>
        <v>femmeNice</v>
      </c>
      <c r="S92" s="10">
        <f t="shared" si="22"/>
        <v>1</v>
      </c>
    </row>
    <row r="93" spans="1:19" s="10" customFormat="1" x14ac:dyDescent="0.2">
      <c r="A93" s="18" t="str">
        <f t="shared" si="25"/>
        <v>AVGD5737</v>
      </c>
      <c r="B93" s="18" t="str">
        <f t="shared" si="25"/>
        <v>DUROC</v>
      </c>
      <c r="C93" s="18" t="str">
        <f t="shared" si="25"/>
        <v>Annie</v>
      </c>
      <c r="D93" s="18" t="str">
        <f t="shared" si="25"/>
        <v>1-agent</v>
      </c>
      <c r="E93" s="18" t="str">
        <f t="shared" si="25"/>
        <v>Nice</v>
      </c>
      <c r="F93" s="18" t="str">
        <f t="shared" si="25"/>
        <v>pièce 64</v>
      </c>
      <c r="G93" s="18">
        <f t="shared" si="25"/>
        <v>3819</v>
      </c>
      <c r="H93" s="18">
        <f t="shared" si="25"/>
        <v>25883.11</v>
      </c>
      <c r="I93" s="18" t="str">
        <f t="shared" si="25"/>
        <v>femme</v>
      </c>
      <c r="J93" s="18">
        <f t="shared" si="25"/>
        <v>24008</v>
      </c>
      <c r="K93" s="18">
        <f t="shared" ca="1" si="25"/>
        <v>52</v>
      </c>
      <c r="L93" s="12" t="str">
        <f t="shared" si="15"/>
        <v>femme1-agent</v>
      </c>
      <c r="M93" s="12" t="str">
        <f t="shared" si="16"/>
        <v>femme1-agentNice</v>
      </c>
      <c r="N93" s="16" t="str">
        <f t="shared" si="17"/>
        <v>-</v>
      </c>
      <c r="O93" s="10">
        <f t="shared" si="18"/>
        <v>0</v>
      </c>
      <c r="P93" s="10">
        <f t="shared" si="19"/>
        <v>0</v>
      </c>
      <c r="Q93" s="10" t="str">
        <f t="shared" si="20"/>
        <v>-</v>
      </c>
      <c r="R93" s="12" t="str">
        <f t="shared" si="21"/>
        <v>femmeNice</v>
      </c>
      <c r="S93" s="10">
        <f t="shared" si="22"/>
        <v>1</v>
      </c>
    </row>
    <row r="94" spans="1:19" s="10" customFormat="1" x14ac:dyDescent="0.2">
      <c r="A94" s="18" t="str">
        <f t="shared" si="25"/>
        <v>JLVD8341</v>
      </c>
      <c r="B94" s="18" t="str">
        <f t="shared" si="25"/>
        <v>EGREVE</v>
      </c>
      <c r="C94" s="18" t="str">
        <f t="shared" si="25"/>
        <v>Aymeric</v>
      </c>
      <c r="D94" s="18" t="str">
        <f t="shared" si="25"/>
        <v>1-agent</v>
      </c>
      <c r="E94" s="18" t="str">
        <f t="shared" si="25"/>
        <v>Nice</v>
      </c>
      <c r="F94" s="18" t="str">
        <f t="shared" si="25"/>
        <v>pièce 221</v>
      </c>
      <c r="G94" s="18">
        <f t="shared" si="25"/>
        <v>3113</v>
      </c>
      <c r="H94" s="18">
        <f t="shared" si="25"/>
        <v>19502.82</v>
      </c>
      <c r="I94" s="18" t="str">
        <f t="shared" si="25"/>
        <v>homme</v>
      </c>
      <c r="J94" s="18">
        <f t="shared" si="25"/>
        <v>35820</v>
      </c>
      <c r="K94" s="18">
        <f t="shared" ca="1" si="25"/>
        <v>19</v>
      </c>
      <c r="L94" s="12" t="str">
        <f t="shared" si="15"/>
        <v>homme1-agent</v>
      </c>
      <c r="M94" s="12" t="str">
        <f t="shared" si="16"/>
        <v>homme1-agentNice</v>
      </c>
      <c r="N94" s="16" t="str">
        <f t="shared" si="17"/>
        <v>-</v>
      </c>
      <c r="O94" s="10">
        <f t="shared" si="18"/>
        <v>0</v>
      </c>
      <c r="P94" s="10">
        <f t="shared" si="19"/>
        <v>0</v>
      </c>
      <c r="Q94" s="10" t="str">
        <f t="shared" si="20"/>
        <v>-</v>
      </c>
      <c r="R94" s="12" t="str">
        <f t="shared" si="21"/>
        <v>hommeNice</v>
      </c>
      <c r="S94" s="10">
        <f t="shared" si="22"/>
        <v>0</v>
      </c>
    </row>
    <row r="95" spans="1:19" s="10" customFormat="1" x14ac:dyDescent="0.2">
      <c r="A95" s="18" t="str">
        <f t="shared" si="25"/>
        <v>JMSE5573</v>
      </c>
      <c r="B95" s="18" t="str">
        <f t="shared" si="25"/>
        <v>EGREVE</v>
      </c>
      <c r="C95" s="18" t="str">
        <f t="shared" si="25"/>
        <v>Jean-René</v>
      </c>
      <c r="D95" s="18" t="str">
        <f t="shared" si="25"/>
        <v>4-cadre supérieur</v>
      </c>
      <c r="E95" s="18" t="str">
        <f t="shared" si="25"/>
        <v>Nice</v>
      </c>
      <c r="F95" s="18" t="str">
        <f t="shared" si="25"/>
        <v>pièce 217</v>
      </c>
      <c r="G95" s="18">
        <f t="shared" si="25"/>
        <v>3629</v>
      </c>
      <c r="H95" s="18">
        <f t="shared" si="25"/>
        <v>98847.93</v>
      </c>
      <c r="I95" s="18" t="str">
        <f t="shared" si="25"/>
        <v>homme</v>
      </c>
      <c r="J95" s="18">
        <f t="shared" si="25"/>
        <v>24152</v>
      </c>
      <c r="K95" s="18">
        <f t="shared" ca="1" si="25"/>
        <v>51</v>
      </c>
      <c r="L95" s="12" t="str">
        <f t="shared" si="15"/>
        <v>homme4-cadre supérieur</v>
      </c>
      <c r="M95" s="12" t="str">
        <f t="shared" si="16"/>
        <v>homme4-cadre supérieurNice</v>
      </c>
      <c r="N95" s="16">
        <f t="shared" si="17"/>
        <v>24152</v>
      </c>
      <c r="O95" s="10">
        <f t="shared" si="18"/>
        <v>0</v>
      </c>
      <c r="P95" s="10">
        <f t="shared" si="19"/>
        <v>0</v>
      </c>
      <c r="Q95" s="10">
        <f t="shared" si="20"/>
        <v>98847.93</v>
      </c>
      <c r="R95" s="12" t="str">
        <f t="shared" si="21"/>
        <v>hommeNice</v>
      </c>
      <c r="S95" s="10">
        <f t="shared" si="22"/>
        <v>0</v>
      </c>
    </row>
    <row r="96" spans="1:19" s="10" customFormat="1" x14ac:dyDescent="0.2">
      <c r="A96" s="18" t="str">
        <f t="shared" si="25"/>
        <v>NGNE6540</v>
      </c>
      <c r="B96" s="18" t="str">
        <f t="shared" si="25"/>
        <v>EL KAABI</v>
      </c>
      <c r="C96" s="18" t="str">
        <f t="shared" si="25"/>
        <v>Nicole</v>
      </c>
      <c r="D96" s="18" t="str">
        <f t="shared" si="25"/>
        <v>1-agent</v>
      </c>
      <c r="E96" s="18" t="str">
        <f t="shared" si="25"/>
        <v>Paris</v>
      </c>
      <c r="F96" s="18" t="str">
        <f t="shared" si="25"/>
        <v>pièce 56</v>
      </c>
      <c r="G96" s="18">
        <f t="shared" si="25"/>
        <v>3172</v>
      </c>
      <c r="H96" s="18">
        <f t="shared" si="25"/>
        <v>26314.34</v>
      </c>
      <c r="I96" s="18" t="str">
        <f t="shared" si="25"/>
        <v>femme</v>
      </c>
      <c r="J96" s="18">
        <f t="shared" si="25"/>
        <v>27357</v>
      </c>
      <c r="K96" s="18">
        <f t="shared" ca="1" si="25"/>
        <v>43</v>
      </c>
      <c r="L96" s="12" t="str">
        <f t="shared" si="15"/>
        <v>femme1-agent</v>
      </c>
      <c r="M96" s="12" t="str">
        <f t="shared" si="16"/>
        <v>femme1-agentParis</v>
      </c>
      <c r="N96" s="16" t="str">
        <f t="shared" si="17"/>
        <v>-</v>
      </c>
      <c r="O96" s="10">
        <f t="shared" si="18"/>
        <v>0</v>
      </c>
      <c r="P96" s="10">
        <f t="shared" si="19"/>
        <v>0</v>
      </c>
      <c r="Q96" s="10" t="str">
        <f t="shared" si="20"/>
        <v>-</v>
      </c>
      <c r="R96" s="12" t="str">
        <f t="shared" si="21"/>
        <v>femmeParis</v>
      </c>
      <c r="S96" s="10">
        <f t="shared" si="22"/>
        <v>0</v>
      </c>
    </row>
    <row r="97" spans="1:19" s="10" customFormat="1" x14ac:dyDescent="0.2">
      <c r="A97" s="18" t="str">
        <f t="shared" si="25"/>
        <v>PJGF6611</v>
      </c>
      <c r="B97" s="18" t="str">
        <f t="shared" si="25"/>
        <v>FALZON</v>
      </c>
      <c r="C97" s="18" t="str">
        <f t="shared" si="25"/>
        <v>Patricia</v>
      </c>
      <c r="D97" s="18" t="str">
        <f t="shared" si="25"/>
        <v>2-maitrise</v>
      </c>
      <c r="E97" s="18" t="str">
        <f t="shared" si="25"/>
        <v>Paris</v>
      </c>
      <c r="F97" s="18" t="str">
        <f t="shared" si="25"/>
        <v>pièce 22</v>
      </c>
      <c r="G97" s="18">
        <f t="shared" si="25"/>
        <v>3673</v>
      </c>
      <c r="H97" s="18">
        <f t="shared" si="25"/>
        <v>27905.19</v>
      </c>
      <c r="I97" s="18" t="str">
        <f t="shared" si="25"/>
        <v>femme</v>
      </c>
      <c r="J97" s="18">
        <f t="shared" si="25"/>
        <v>26120</v>
      </c>
      <c r="K97" s="18">
        <f t="shared" ca="1" si="25"/>
        <v>46</v>
      </c>
      <c r="L97" s="12" t="str">
        <f t="shared" si="15"/>
        <v>femme2-maitrise</v>
      </c>
      <c r="M97" s="12" t="str">
        <f t="shared" si="16"/>
        <v>femme2-maitriseParis</v>
      </c>
      <c r="N97" s="16" t="str">
        <f t="shared" si="17"/>
        <v>-</v>
      </c>
      <c r="O97" s="10">
        <f t="shared" si="18"/>
        <v>0</v>
      </c>
      <c r="P97" s="10">
        <f t="shared" si="19"/>
        <v>0</v>
      </c>
      <c r="Q97" s="10">
        <f t="shared" si="20"/>
        <v>27905.19</v>
      </c>
      <c r="R97" s="12" t="str">
        <f t="shared" si="21"/>
        <v>femmeParis</v>
      </c>
      <c r="S97" s="10">
        <f t="shared" si="22"/>
        <v>1</v>
      </c>
    </row>
    <row r="98" spans="1:19" s="10" customFormat="1" x14ac:dyDescent="0.2">
      <c r="A98" s="18" t="str">
        <f t="shared" si="25"/>
        <v>MMOF6157</v>
      </c>
      <c r="B98" s="18" t="str">
        <f t="shared" si="25"/>
        <v>FARIDI</v>
      </c>
      <c r="C98" s="18" t="str">
        <f t="shared" si="25"/>
        <v>Murielle</v>
      </c>
      <c r="D98" s="18" t="str">
        <f t="shared" si="25"/>
        <v>1-agent</v>
      </c>
      <c r="E98" s="18" t="str">
        <f t="shared" si="25"/>
        <v>Paris</v>
      </c>
      <c r="F98" s="18">
        <f t="shared" si="25"/>
        <v>0</v>
      </c>
      <c r="G98" s="18">
        <f t="shared" si="25"/>
        <v>3861</v>
      </c>
      <c r="H98" s="18">
        <f t="shared" si="25"/>
        <v>29056.19</v>
      </c>
      <c r="I98" s="18" t="str">
        <f t="shared" si="25"/>
        <v>femme</v>
      </c>
      <c r="J98" s="18">
        <f t="shared" si="25"/>
        <v>28535</v>
      </c>
      <c r="K98" s="18">
        <f t="shared" ca="1" si="25"/>
        <v>39</v>
      </c>
      <c r="L98" s="12" t="str">
        <f t="shared" si="15"/>
        <v>femme1-agent</v>
      </c>
      <c r="M98" s="12" t="str">
        <f t="shared" si="16"/>
        <v>femme1-agentParis</v>
      </c>
      <c r="N98" s="16" t="str">
        <f t="shared" si="17"/>
        <v>-</v>
      </c>
      <c r="O98" s="10">
        <f t="shared" si="18"/>
        <v>0</v>
      </c>
      <c r="P98" s="10">
        <f t="shared" si="19"/>
        <v>0</v>
      </c>
      <c r="Q98" s="10" t="str">
        <f t="shared" si="20"/>
        <v>-</v>
      </c>
      <c r="R98" s="12" t="str">
        <f t="shared" si="21"/>
        <v>femmeParis</v>
      </c>
      <c r="S98" s="10">
        <f t="shared" si="22"/>
        <v>0</v>
      </c>
    </row>
    <row r="99" spans="1:19" s="10" customFormat="1" x14ac:dyDescent="0.2">
      <c r="A99" s="18" t="str">
        <f t="shared" si="25"/>
        <v>MSWF6234</v>
      </c>
      <c r="B99" s="18" t="str">
        <f t="shared" si="25"/>
        <v>FAUCHEUX</v>
      </c>
      <c r="C99" s="18" t="str">
        <f t="shared" si="25"/>
        <v>Michel</v>
      </c>
      <c r="D99" s="18" t="str">
        <f t="shared" si="25"/>
        <v>3-cadre</v>
      </c>
      <c r="E99" s="18" t="str">
        <f t="shared" si="25"/>
        <v>Paris</v>
      </c>
      <c r="F99" s="18" t="str">
        <f t="shared" si="25"/>
        <v>pièce 220</v>
      </c>
      <c r="G99" s="18">
        <f t="shared" si="25"/>
        <v>3557</v>
      </c>
      <c r="H99" s="18">
        <f t="shared" si="25"/>
        <v>47525.79</v>
      </c>
      <c r="I99" s="18" t="str">
        <f t="shared" si="25"/>
        <v>homme</v>
      </c>
      <c r="J99" s="18">
        <f t="shared" si="25"/>
        <v>28789</v>
      </c>
      <c r="K99" s="18">
        <f t="shared" ca="1" si="25"/>
        <v>39</v>
      </c>
      <c r="L99" s="12" t="str">
        <f t="shared" si="15"/>
        <v>homme3-cadre</v>
      </c>
      <c r="M99" s="12" t="str">
        <f t="shared" si="16"/>
        <v>homme3-cadreParis</v>
      </c>
      <c r="N99" s="16" t="str">
        <f t="shared" si="17"/>
        <v>-</v>
      </c>
      <c r="O99" s="10">
        <f t="shared" si="18"/>
        <v>0</v>
      </c>
      <c r="P99" s="10">
        <f t="shared" si="19"/>
        <v>0</v>
      </c>
      <c r="Q99" s="10">
        <f t="shared" si="20"/>
        <v>47525.79</v>
      </c>
      <c r="R99" s="12" t="str">
        <f t="shared" si="21"/>
        <v>hommeParis</v>
      </c>
      <c r="S99" s="10">
        <f t="shared" si="22"/>
        <v>1</v>
      </c>
    </row>
    <row r="100" spans="1:19" s="10" customFormat="1" x14ac:dyDescent="0.2">
      <c r="A100" s="18" t="str">
        <f t="shared" si="25"/>
        <v>MKYF5727</v>
      </c>
      <c r="B100" s="18" t="str">
        <f t="shared" si="25"/>
        <v>FAUQUIER</v>
      </c>
      <c r="C100" s="18" t="str">
        <f t="shared" si="25"/>
        <v>Mireille</v>
      </c>
      <c r="D100" s="18" t="str">
        <f t="shared" si="25"/>
        <v>1-agent</v>
      </c>
      <c r="E100" s="18" t="str">
        <f t="shared" si="25"/>
        <v>Paris</v>
      </c>
      <c r="F100" s="18" t="str">
        <f t="shared" si="25"/>
        <v>pièce 241</v>
      </c>
      <c r="G100" s="18">
        <f t="shared" si="25"/>
        <v>3417</v>
      </c>
      <c r="H100" s="18">
        <f t="shared" si="25"/>
        <v>24648.16</v>
      </c>
      <c r="I100" s="18" t="str">
        <f t="shared" si="25"/>
        <v>femme</v>
      </c>
      <c r="J100" s="18">
        <f t="shared" si="25"/>
        <v>24541</v>
      </c>
      <c r="K100" s="18">
        <f t="shared" ca="1" si="25"/>
        <v>50</v>
      </c>
      <c r="L100" s="12" t="str">
        <f t="shared" si="15"/>
        <v>femme1-agent</v>
      </c>
      <c r="M100" s="12" t="str">
        <f t="shared" si="16"/>
        <v>femme1-agentParis</v>
      </c>
      <c r="N100" s="16" t="str">
        <f t="shared" si="17"/>
        <v>-</v>
      </c>
      <c r="O100" s="10">
        <f t="shared" si="18"/>
        <v>0</v>
      </c>
      <c r="P100" s="10">
        <f t="shared" si="19"/>
        <v>1</v>
      </c>
      <c r="Q100" s="10" t="str">
        <f t="shared" si="20"/>
        <v>-</v>
      </c>
      <c r="R100" s="12" t="str">
        <f t="shared" si="21"/>
        <v>femmeParis</v>
      </c>
      <c r="S100" s="10">
        <f t="shared" si="22"/>
        <v>1</v>
      </c>
    </row>
    <row r="101" spans="1:19" s="10" customFormat="1" x14ac:dyDescent="0.2">
      <c r="A101" s="18" t="str">
        <f t="shared" ref="A101:K110" si="26">INDEX(Feuille_base_de_données,ROW(),COLUMN())</f>
        <v>DBPF5706</v>
      </c>
      <c r="B101" s="18" t="str">
        <f t="shared" si="26"/>
        <v>FAVRE</v>
      </c>
      <c r="C101" s="18" t="str">
        <f t="shared" si="26"/>
        <v>Dany</v>
      </c>
      <c r="D101" s="18" t="str">
        <f t="shared" si="26"/>
        <v>1-agent</v>
      </c>
      <c r="E101" s="18" t="str">
        <f t="shared" si="26"/>
        <v>Nice</v>
      </c>
      <c r="F101" s="18" t="str">
        <f t="shared" si="26"/>
        <v>pièce 60</v>
      </c>
      <c r="G101" s="18">
        <f t="shared" si="26"/>
        <v>3118</v>
      </c>
      <c r="H101" s="18">
        <f t="shared" si="26"/>
        <v>22645.7</v>
      </c>
      <c r="I101" s="18" t="str">
        <f t="shared" si="26"/>
        <v>femme</v>
      </c>
      <c r="J101" s="18">
        <f t="shared" si="26"/>
        <v>24631</v>
      </c>
      <c r="K101" s="18">
        <f t="shared" ca="1" si="26"/>
        <v>50</v>
      </c>
      <c r="L101" s="12" t="str">
        <f t="shared" si="15"/>
        <v>femme1-agent</v>
      </c>
      <c r="M101" s="12" t="str">
        <f t="shared" si="16"/>
        <v>femme1-agentNice</v>
      </c>
      <c r="N101" s="16" t="str">
        <f t="shared" si="17"/>
        <v>-</v>
      </c>
      <c r="O101" s="10">
        <f t="shared" si="18"/>
        <v>0</v>
      </c>
      <c r="P101" s="10">
        <f t="shared" si="19"/>
        <v>1</v>
      </c>
      <c r="Q101" s="10" t="str">
        <f t="shared" si="20"/>
        <v>-</v>
      </c>
      <c r="R101" s="12" t="str">
        <f t="shared" si="21"/>
        <v>femmeNice</v>
      </c>
      <c r="S101" s="10">
        <f t="shared" si="22"/>
        <v>0</v>
      </c>
    </row>
    <row r="102" spans="1:19" s="10" customFormat="1" x14ac:dyDescent="0.2">
      <c r="A102" s="18" t="str">
        <f t="shared" si="26"/>
        <v>DEOF6271</v>
      </c>
      <c r="B102" s="18" t="str">
        <f t="shared" si="26"/>
        <v>FEBVRE</v>
      </c>
      <c r="C102" s="18" t="str">
        <f t="shared" si="26"/>
        <v>Denis</v>
      </c>
      <c r="D102" s="18" t="str">
        <f t="shared" si="26"/>
        <v>4-cadre supérieur</v>
      </c>
      <c r="E102" s="18" t="str">
        <f t="shared" si="26"/>
        <v>Nice</v>
      </c>
      <c r="F102" s="18" t="str">
        <f t="shared" si="26"/>
        <v>pièce 107</v>
      </c>
      <c r="G102" s="18">
        <f t="shared" si="26"/>
        <v>3717</v>
      </c>
      <c r="H102" s="18">
        <f t="shared" si="26"/>
        <v>85762.08</v>
      </c>
      <c r="I102" s="18" t="str">
        <f t="shared" si="26"/>
        <v>homme</v>
      </c>
      <c r="J102" s="18">
        <f t="shared" si="26"/>
        <v>24128</v>
      </c>
      <c r="K102" s="18">
        <f t="shared" ca="1" si="26"/>
        <v>51</v>
      </c>
      <c r="L102" s="12" t="str">
        <f t="shared" si="15"/>
        <v>homme4-cadre supérieur</v>
      </c>
      <c r="M102" s="12" t="str">
        <f t="shared" si="16"/>
        <v>homme4-cadre supérieurNice</v>
      </c>
      <c r="N102" s="16">
        <f t="shared" si="17"/>
        <v>24128</v>
      </c>
      <c r="O102" s="10">
        <f t="shared" si="18"/>
        <v>0</v>
      </c>
      <c r="P102" s="10">
        <f t="shared" si="19"/>
        <v>0</v>
      </c>
      <c r="Q102" s="10">
        <f t="shared" si="20"/>
        <v>85762.08</v>
      </c>
      <c r="R102" s="12" t="str">
        <f t="shared" si="21"/>
        <v>hommeNice</v>
      </c>
      <c r="S102" s="10">
        <f t="shared" si="22"/>
        <v>0</v>
      </c>
    </row>
    <row r="103" spans="1:19" s="10" customFormat="1" x14ac:dyDescent="0.2">
      <c r="A103" s="18" t="str">
        <f t="shared" si="26"/>
        <v>MFOF5566</v>
      </c>
      <c r="B103" s="18" t="str">
        <f t="shared" si="26"/>
        <v>FEDON</v>
      </c>
      <c r="C103" s="18" t="str">
        <f t="shared" si="26"/>
        <v>Marie-Claude</v>
      </c>
      <c r="D103" s="18" t="str">
        <f t="shared" si="26"/>
        <v>1-agent</v>
      </c>
      <c r="E103" s="18" t="str">
        <f t="shared" si="26"/>
        <v>Nice</v>
      </c>
      <c r="F103" s="18" t="str">
        <f t="shared" si="26"/>
        <v>pièce 132</v>
      </c>
      <c r="G103" s="18">
        <f t="shared" si="26"/>
        <v>3157</v>
      </c>
      <c r="H103" s="18">
        <f t="shared" si="26"/>
        <v>24165.35</v>
      </c>
      <c r="I103" s="18" t="str">
        <f t="shared" si="26"/>
        <v>femme</v>
      </c>
      <c r="J103" s="18">
        <f t="shared" si="26"/>
        <v>25131</v>
      </c>
      <c r="K103" s="18">
        <f t="shared" ca="1" si="26"/>
        <v>49</v>
      </c>
      <c r="L103" s="12" t="str">
        <f t="shared" si="15"/>
        <v>femme1-agent</v>
      </c>
      <c r="M103" s="12" t="str">
        <f t="shared" si="16"/>
        <v>femme1-agentNice</v>
      </c>
      <c r="N103" s="16" t="str">
        <f t="shared" si="17"/>
        <v>-</v>
      </c>
      <c r="O103" s="10">
        <f t="shared" si="18"/>
        <v>0</v>
      </c>
      <c r="P103" s="10">
        <f t="shared" si="19"/>
        <v>1</v>
      </c>
      <c r="Q103" s="10" t="str">
        <f t="shared" si="20"/>
        <v>-</v>
      </c>
      <c r="R103" s="12" t="str">
        <f t="shared" si="21"/>
        <v>femmeNice</v>
      </c>
      <c r="S103" s="10">
        <f t="shared" si="22"/>
        <v>1</v>
      </c>
    </row>
    <row r="104" spans="1:19" s="10" customFormat="1" x14ac:dyDescent="0.2">
      <c r="A104" s="18" t="str">
        <f t="shared" si="26"/>
        <v>SOWF5545</v>
      </c>
      <c r="B104" s="18" t="str">
        <f t="shared" si="26"/>
        <v>FERNANDEZ</v>
      </c>
      <c r="C104" s="18" t="str">
        <f t="shared" si="26"/>
        <v>Yvette</v>
      </c>
      <c r="D104" s="18" t="str">
        <f t="shared" si="26"/>
        <v>4-cadre supérieur</v>
      </c>
      <c r="E104" s="18" t="str">
        <f t="shared" si="26"/>
        <v>Paris</v>
      </c>
      <c r="F104" s="18" t="str">
        <f t="shared" si="26"/>
        <v>pièce 105</v>
      </c>
      <c r="G104" s="18">
        <f t="shared" si="26"/>
        <v>3984</v>
      </c>
      <c r="H104" s="18">
        <f t="shared" si="26"/>
        <v>91608.38</v>
      </c>
      <c r="I104" s="18" t="str">
        <f t="shared" si="26"/>
        <v>femme</v>
      </c>
      <c r="J104" s="18">
        <f t="shared" si="26"/>
        <v>23132</v>
      </c>
      <c r="K104" s="18">
        <f t="shared" ca="1" si="26"/>
        <v>54</v>
      </c>
      <c r="L104" s="12" t="str">
        <f t="shared" si="15"/>
        <v>femme4-cadre supérieur</v>
      </c>
      <c r="M104" s="12" t="str">
        <f t="shared" si="16"/>
        <v>femme4-cadre supérieurParis</v>
      </c>
      <c r="N104" s="16">
        <f t="shared" si="17"/>
        <v>23132</v>
      </c>
      <c r="O104" s="10">
        <f t="shared" si="18"/>
        <v>1</v>
      </c>
      <c r="P104" s="10">
        <f t="shared" si="19"/>
        <v>0</v>
      </c>
      <c r="Q104" s="10">
        <f t="shared" si="20"/>
        <v>91608.38</v>
      </c>
      <c r="R104" s="12" t="str">
        <f t="shared" si="21"/>
        <v>femmeParis</v>
      </c>
      <c r="S104" s="10">
        <f t="shared" si="22"/>
        <v>0</v>
      </c>
    </row>
    <row r="105" spans="1:19" s="10" customFormat="1" x14ac:dyDescent="0.2">
      <c r="A105" s="18" t="str">
        <f t="shared" si="26"/>
        <v>YSPF6735</v>
      </c>
      <c r="B105" s="18" t="str">
        <f t="shared" si="26"/>
        <v>FERNANDEZ</v>
      </c>
      <c r="C105" s="18" t="str">
        <f t="shared" si="26"/>
        <v>Yvette</v>
      </c>
      <c r="D105" s="18" t="str">
        <f t="shared" si="26"/>
        <v>3-cadre</v>
      </c>
      <c r="E105" s="18" t="str">
        <f t="shared" si="26"/>
        <v>Strasbourg</v>
      </c>
      <c r="F105" s="18" t="str">
        <f t="shared" si="26"/>
        <v>pièce 78</v>
      </c>
      <c r="G105" s="18">
        <f t="shared" si="26"/>
        <v>3736</v>
      </c>
      <c r="H105" s="18">
        <f t="shared" si="26"/>
        <v>40602.15</v>
      </c>
      <c r="I105" s="18" t="str">
        <f t="shared" si="26"/>
        <v>femme</v>
      </c>
      <c r="J105" s="18">
        <f t="shared" si="26"/>
        <v>27213</v>
      </c>
      <c r="K105" s="18">
        <f t="shared" ca="1" si="26"/>
        <v>43</v>
      </c>
      <c r="L105" s="12" t="str">
        <f t="shared" si="15"/>
        <v>femme3-cadre</v>
      </c>
      <c r="M105" s="12" t="str">
        <f t="shared" si="16"/>
        <v>femme3-cadreStrasbourg</v>
      </c>
      <c r="N105" s="16" t="str">
        <f t="shared" si="17"/>
        <v>-</v>
      </c>
      <c r="O105" s="10">
        <f t="shared" si="18"/>
        <v>1</v>
      </c>
      <c r="P105" s="10">
        <f t="shared" si="19"/>
        <v>0</v>
      </c>
      <c r="Q105" s="10">
        <f t="shared" si="20"/>
        <v>40602.15</v>
      </c>
      <c r="R105" s="12" t="str">
        <f t="shared" si="21"/>
        <v>femmeStrasbourg</v>
      </c>
      <c r="S105" s="10">
        <f t="shared" si="22"/>
        <v>0</v>
      </c>
    </row>
    <row r="106" spans="1:19" s="10" customFormat="1" x14ac:dyDescent="0.2">
      <c r="A106" s="18" t="str">
        <f t="shared" si="26"/>
        <v>SDSF8642</v>
      </c>
      <c r="B106" s="18" t="str">
        <f t="shared" si="26"/>
        <v>FERRAND</v>
      </c>
      <c r="C106" s="18" t="str">
        <f t="shared" si="26"/>
        <v>Sophie</v>
      </c>
      <c r="D106" s="18" t="str">
        <f t="shared" si="26"/>
        <v>2-maitrise</v>
      </c>
      <c r="E106" s="18" t="str">
        <f t="shared" si="26"/>
        <v>Nice</v>
      </c>
      <c r="F106" s="18" t="str">
        <f t="shared" si="26"/>
        <v>pièce 60</v>
      </c>
      <c r="G106" s="18">
        <f t="shared" si="26"/>
        <v>3122</v>
      </c>
      <c r="H106" s="18">
        <f t="shared" si="26"/>
        <v>32472.59</v>
      </c>
      <c r="I106" s="18" t="str">
        <f t="shared" si="26"/>
        <v>femme</v>
      </c>
      <c r="J106" s="18">
        <f t="shared" si="26"/>
        <v>35044</v>
      </c>
      <c r="K106" s="18">
        <f t="shared" ca="1" si="26"/>
        <v>22</v>
      </c>
      <c r="L106" s="12" t="str">
        <f t="shared" si="15"/>
        <v>femme2-maitrise</v>
      </c>
      <c r="M106" s="12" t="str">
        <f t="shared" si="16"/>
        <v>femme2-maitriseNice</v>
      </c>
      <c r="N106" s="16" t="str">
        <f t="shared" si="17"/>
        <v>-</v>
      </c>
      <c r="O106" s="10">
        <f t="shared" si="18"/>
        <v>0</v>
      </c>
      <c r="P106" s="10">
        <f t="shared" si="19"/>
        <v>0</v>
      </c>
      <c r="Q106" s="10">
        <f t="shared" si="20"/>
        <v>32472.59</v>
      </c>
      <c r="R106" s="12" t="str">
        <f t="shared" si="21"/>
        <v>femmeNice</v>
      </c>
      <c r="S106" s="10">
        <f t="shared" si="22"/>
        <v>0</v>
      </c>
    </row>
    <row r="107" spans="1:19" s="10" customFormat="1" x14ac:dyDescent="0.2">
      <c r="A107" s="18" t="str">
        <f t="shared" si="26"/>
        <v>SDDF6635</v>
      </c>
      <c r="B107" s="18" t="str">
        <f t="shared" si="26"/>
        <v>FILLEAU</v>
      </c>
      <c r="C107" s="18" t="str">
        <f t="shared" si="26"/>
        <v>Sylvie</v>
      </c>
      <c r="D107" s="18" t="str">
        <f t="shared" si="26"/>
        <v>3-cadre</v>
      </c>
      <c r="E107" s="18" t="str">
        <f t="shared" si="26"/>
        <v>Paris</v>
      </c>
      <c r="F107" s="18" t="str">
        <f t="shared" si="26"/>
        <v>pièce 90</v>
      </c>
      <c r="G107" s="18">
        <f t="shared" si="26"/>
        <v>3137</v>
      </c>
      <c r="H107" s="18">
        <f t="shared" si="26"/>
        <v>48234.6</v>
      </c>
      <c r="I107" s="18" t="str">
        <f t="shared" si="26"/>
        <v>femme</v>
      </c>
      <c r="J107" s="18">
        <f t="shared" si="26"/>
        <v>27499</v>
      </c>
      <c r="K107" s="18">
        <f t="shared" ca="1" si="26"/>
        <v>42</v>
      </c>
      <c r="L107" s="12" t="str">
        <f t="shared" si="15"/>
        <v>femme3-cadre</v>
      </c>
      <c r="M107" s="12" t="str">
        <f t="shared" si="16"/>
        <v>femme3-cadreParis</v>
      </c>
      <c r="N107" s="16" t="str">
        <f t="shared" si="17"/>
        <v>-</v>
      </c>
      <c r="O107" s="10">
        <f t="shared" si="18"/>
        <v>1</v>
      </c>
      <c r="P107" s="10">
        <f t="shared" si="19"/>
        <v>0</v>
      </c>
      <c r="Q107" s="10">
        <f t="shared" si="20"/>
        <v>48234.6</v>
      </c>
      <c r="R107" s="12" t="str">
        <f t="shared" si="21"/>
        <v>femmeParis</v>
      </c>
      <c r="S107" s="10">
        <f t="shared" si="22"/>
        <v>1</v>
      </c>
    </row>
    <row r="108" spans="1:19" s="10" customFormat="1" x14ac:dyDescent="0.2">
      <c r="A108" s="18" t="str">
        <f t="shared" si="26"/>
        <v>SBCF6227</v>
      </c>
      <c r="B108" s="18" t="str">
        <f t="shared" si="26"/>
        <v>FITOUSSI</v>
      </c>
      <c r="C108" s="18" t="str">
        <f t="shared" si="26"/>
        <v>Samuel</v>
      </c>
      <c r="D108" s="18" t="str">
        <f t="shared" si="26"/>
        <v>4-cadre supérieur</v>
      </c>
      <c r="E108" s="18" t="str">
        <f t="shared" si="26"/>
        <v>Paris</v>
      </c>
      <c r="F108" s="18">
        <f t="shared" si="26"/>
        <v>0</v>
      </c>
      <c r="G108" s="18">
        <f t="shared" si="26"/>
        <v>3554</v>
      </c>
      <c r="H108" s="18">
        <f t="shared" si="26"/>
        <v>87286.34</v>
      </c>
      <c r="I108" s="18" t="str">
        <f t="shared" si="26"/>
        <v>homme</v>
      </c>
      <c r="J108" s="18">
        <f t="shared" si="26"/>
        <v>26953</v>
      </c>
      <c r="K108" s="18">
        <f t="shared" ca="1" si="26"/>
        <v>44</v>
      </c>
      <c r="L108" s="12" t="str">
        <f t="shared" si="15"/>
        <v>homme4-cadre supérieur</v>
      </c>
      <c r="M108" s="12" t="str">
        <f t="shared" si="16"/>
        <v>homme4-cadre supérieurParis</v>
      </c>
      <c r="N108" s="16">
        <f t="shared" si="17"/>
        <v>26953</v>
      </c>
      <c r="O108" s="10">
        <f t="shared" si="18"/>
        <v>0</v>
      </c>
      <c r="P108" s="10">
        <f t="shared" si="19"/>
        <v>0</v>
      </c>
      <c r="Q108" s="10">
        <f t="shared" si="20"/>
        <v>87286.34</v>
      </c>
      <c r="R108" s="12" t="str">
        <f t="shared" si="21"/>
        <v>hommeParis</v>
      </c>
      <c r="S108" s="10">
        <f t="shared" si="22"/>
        <v>1</v>
      </c>
    </row>
    <row r="109" spans="1:19" s="10" customFormat="1" x14ac:dyDescent="0.2">
      <c r="A109" s="18" t="str">
        <f t="shared" si="26"/>
        <v>NIAF7617</v>
      </c>
      <c r="B109" s="18" t="str">
        <f t="shared" si="26"/>
        <v>FOURNOL</v>
      </c>
      <c r="C109" s="18" t="str">
        <f t="shared" si="26"/>
        <v>Nathalie</v>
      </c>
      <c r="D109" s="18" t="str">
        <f t="shared" si="26"/>
        <v>2-maitrise</v>
      </c>
      <c r="E109" s="18" t="str">
        <f t="shared" si="26"/>
        <v>Paris</v>
      </c>
      <c r="F109" s="18" t="str">
        <f t="shared" si="26"/>
        <v>pièce S R</v>
      </c>
      <c r="G109" s="18">
        <f t="shared" si="26"/>
        <v>3093</v>
      </c>
      <c r="H109" s="18">
        <f t="shared" si="26"/>
        <v>30419.17</v>
      </c>
      <c r="I109" s="18" t="str">
        <f t="shared" si="26"/>
        <v>femme</v>
      </c>
      <c r="J109" s="18">
        <f t="shared" si="26"/>
        <v>35002</v>
      </c>
      <c r="K109" s="18">
        <f t="shared" ca="1" si="26"/>
        <v>22</v>
      </c>
      <c r="L109" s="12" t="str">
        <f t="shared" si="15"/>
        <v>femme2-maitrise</v>
      </c>
      <c r="M109" s="12" t="str">
        <f t="shared" si="16"/>
        <v>femme2-maitriseParis</v>
      </c>
      <c r="N109" s="16" t="str">
        <f t="shared" si="17"/>
        <v>-</v>
      </c>
      <c r="O109" s="10">
        <f t="shared" si="18"/>
        <v>0</v>
      </c>
      <c r="P109" s="10">
        <f t="shared" si="19"/>
        <v>0</v>
      </c>
      <c r="Q109" s="10">
        <f t="shared" si="20"/>
        <v>30419.17</v>
      </c>
      <c r="R109" s="12" t="str">
        <f t="shared" si="21"/>
        <v>femmeParis</v>
      </c>
      <c r="S109" s="10">
        <f t="shared" si="22"/>
        <v>1</v>
      </c>
    </row>
    <row r="110" spans="1:19" s="10" customFormat="1" x14ac:dyDescent="0.2">
      <c r="A110" s="18" t="str">
        <f t="shared" si="26"/>
        <v>AMHF8047</v>
      </c>
      <c r="B110" s="18" t="str">
        <f t="shared" si="26"/>
        <v>FRANÇOIS</v>
      </c>
      <c r="C110" s="18" t="str">
        <f t="shared" si="26"/>
        <v>Anne-Sophie</v>
      </c>
      <c r="D110" s="18" t="str">
        <f t="shared" si="26"/>
        <v>1-agent</v>
      </c>
      <c r="E110" s="18" t="str">
        <f t="shared" si="26"/>
        <v>Nice</v>
      </c>
      <c r="F110" s="18" t="str">
        <f t="shared" si="26"/>
        <v>pièce 95</v>
      </c>
      <c r="G110" s="18">
        <f t="shared" si="26"/>
        <v>3331</v>
      </c>
      <c r="H110" s="18">
        <f t="shared" si="26"/>
        <v>23320.01</v>
      </c>
      <c r="I110" s="18" t="str">
        <f t="shared" si="26"/>
        <v>femme</v>
      </c>
      <c r="J110" s="18">
        <f t="shared" si="26"/>
        <v>32106</v>
      </c>
      <c r="K110" s="18">
        <f t="shared" ca="1" si="26"/>
        <v>30</v>
      </c>
      <c r="L110" s="12" t="str">
        <f t="shared" si="15"/>
        <v>femme1-agent</v>
      </c>
      <c r="M110" s="12" t="str">
        <f t="shared" si="16"/>
        <v>femme1-agentNice</v>
      </c>
      <c r="N110" s="16" t="str">
        <f t="shared" si="17"/>
        <v>-</v>
      </c>
      <c r="O110" s="10">
        <f t="shared" si="18"/>
        <v>0</v>
      </c>
      <c r="P110" s="10">
        <f t="shared" si="19"/>
        <v>1</v>
      </c>
      <c r="Q110" s="10" t="str">
        <f t="shared" si="20"/>
        <v>-</v>
      </c>
      <c r="R110" s="12" t="str">
        <f t="shared" si="21"/>
        <v>femmeNice</v>
      </c>
      <c r="S110" s="10">
        <f t="shared" si="22"/>
        <v>1</v>
      </c>
    </row>
    <row r="111" spans="1:19" s="10" customFormat="1" x14ac:dyDescent="0.2">
      <c r="A111" s="18" t="str">
        <f t="shared" ref="A111:K120" si="27">INDEX(Feuille_base_de_données,ROW(),COLUMN())</f>
        <v>CNIF7674</v>
      </c>
      <c r="B111" s="18" t="str">
        <f t="shared" si="27"/>
        <v>FRETTE</v>
      </c>
      <c r="C111" s="18" t="str">
        <f t="shared" si="27"/>
        <v>Cédric</v>
      </c>
      <c r="D111" s="18" t="str">
        <f t="shared" si="27"/>
        <v>1-agent</v>
      </c>
      <c r="E111" s="18" t="str">
        <f t="shared" si="27"/>
        <v>Nice</v>
      </c>
      <c r="F111" s="18" t="str">
        <f t="shared" si="27"/>
        <v>pièce 133</v>
      </c>
      <c r="G111" s="18">
        <f t="shared" si="27"/>
        <v>3969</v>
      </c>
      <c r="H111" s="18">
        <f t="shared" si="27"/>
        <v>28648.61</v>
      </c>
      <c r="I111" s="18" t="str">
        <f t="shared" si="27"/>
        <v>homme</v>
      </c>
      <c r="J111" s="18">
        <f t="shared" si="27"/>
        <v>32339</v>
      </c>
      <c r="K111" s="18">
        <f t="shared" ca="1" si="27"/>
        <v>29</v>
      </c>
      <c r="L111" s="12" t="str">
        <f t="shared" si="15"/>
        <v>homme1-agent</v>
      </c>
      <c r="M111" s="12" t="str">
        <f t="shared" si="16"/>
        <v>homme1-agentNice</v>
      </c>
      <c r="N111" s="16" t="str">
        <f t="shared" si="17"/>
        <v>-</v>
      </c>
      <c r="O111" s="10">
        <f t="shared" si="18"/>
        <v>0</v>
      </c>
      <c r="P111" s="10">
        <f t="shared" si="19"/>
        <v>0</v>
      </c>
      <c r="Q111" s="10" t="str">
        <f t="shared" si="20"/>
        <v>-</v>
      </c>
      <c r="R111" s="12" t="str">
        <f t="shared" si="21"/>
        <v>hommeNice</v>
      </c>
      <c r="S111" s="10">
        <f t="shared" si="22"/>
        <v>0</v>
      </c>
    </row>
    <row r="112" spans="1:19" s="10" customFormat="1" x14ac:dyDescent="0.2">
      <c r="A112" s="18" t="str">
        <f t="shared" si="27"/>
        <v>JMSF5047</v>
      </c>
      <c r="B112" s="18" t="str">
        <f t="shared" si="27"/>
        <v>FREYSSINET</v>
      </c>
      <c r="C112" s="18" t="str">
        <f t="shared" si="27"/>
        <v>Jean-José</v>
      </c>
      <c r="D112" s="18" t="str">
        <f t="shared" si="27"/>
        <v>4-cadre supérieur</v>
      </c>
      <c r="E112" s="18" t="str">
        <f t="shared" si="27"/>
        <v>Lille</v>
      </c>
      <c r="F112" s="18" t="str">
        <f t="shared" si="27"/>
        <v>pièce 218</v>
      </c>
      <c r="G112" s="18">
        <f t="shared" si="27"/>
        <v>3181</v>
      </c>
      <c r="H112" s="18">
        <f t="shared" si="27"/>
        <v>110105.06</v>
      </c>
      <c r="I112" s="18" t="str">
        <f t="shared" si="27"/>
        <v>homme</v>
      </c>
      <c r="J112" s="18">
        <f t="shared" si="27"/>
        <v>24582</v>
      </c>
      <c r="K112" s="18">
        <f t="shared" ca="1" si="27"/>
        <v>50</v>
      </c>
      <c r="L112" s="12" t="str">
        <f t="shared" si="15"/>
        <v>homme4-cadre supérieur</v>
      </c>
      <c r="M112" s="12" t="str">
        <f t="shared" si="16"/>
        <v>homme4-cadre supérieurLille</v>
      </c>
      <c r="N112" s="16">
        <f t="shared" si="17"/>
        <v>24582</v>
      </c>
      <c r="O112" s="10">
        <f t="shared" si="18"/>
        <v>0</v>
      </c>
      <c r="P112" s="10">
        <f t="shared" si="19"/>
        <v>0</v>
      </c>
      <c r="Q112" s="10">
        <f t="shared" si="20"/>
        <v>110105.06</v>
      </c>
      <c r="R112" s="12" t="str">
        <f t="shared" si="21"/>
        <v>hommeLille</v>
      </c>
      <c r="S112" s="10">
        <f t="shared" si="22"/>
        <v>0</v>
      </c>
    </row>
    <row r="113" spans="1:19" s="10" customFormat="1" x14ac:dyDescent="0.2">
      <c r="A113" s="18" t="str">
        <f t="shared" si="27"/>
        <v>JMSF8440</v>
      </c>
      <c r="B113" s="18" t="str">
        <f t="shared" si="27"/>
        <v>FREYSSINET</v>
      </c>
      <c r="C113" s="18" t="str">
        <f t="shared" si="27"/>
        <v>Ludovic</v>
      </c>
      <c r="D113" s="18" t="str">
        <f t="shared" si="27"/>
        <v>2-maitrise</v>
      </c>
      <c r="E113" s="18" t="str">
        <f t="shared" si="27"/>
        <v>Strasbourg</v>
      </c>
      <c r="F113" s="18" t="str">
        <f t="shared" si="27"/>
        <v>pièce 227</v>
      </c>
      <c r="G113" s="18">
        <f t="shared" si="27"/>
        <v>3703</v>
      </c>
      <c r="H113" s="18">
        <f t="shared" si="27"/>
        <v>25554.58</v>
      </c>
      <c r="I113" s="18" t="str">
        <f t="shared" si="27"/>
        <v>homme</v>
      </c>
      <c r="J113" s="18">
        <f t="shared" si="27"/>
        <v>34632</v>
      </c>
      <c r="K113" s="18">
        <f t="shared" ca="1" si="27"/>
        <v>23</v>
      </c>
      <c r="L113" s="12" t="str">
        <f t="shared" si="15"/>
        <v>homme2-maitrise</v>
      </c>
      <c r="M113" s="12" t="str">
        <f t="shared" si="16"/>
        <v>homme2-maitriseStrasbourg</v>
      </c>
      <c r="N113" s="16" t="str">
        <f t="shared" si="17"/>
        <v>-</v>
      </c>
      <c r="O113" s="10">
        <f t="shared" si="18"/>
        <v>0</v>
      </c>
      <c r="P113" s="10">
        <f t="shared" si="19"/>
        <v>0</v>
      </c>
      <c r="Q113" s="10">
        <f t="shared" si="20"/>
        <v>25554.58</v>
      </c>
      <c r="R113" s="12" t="str">
        <f t="shared" si="21"/>
        <v>hommeStrasbourg</v>
      </c>
      <c r="S113" s="10">
        <f t="shared" si="22"/>
        <v>0</v>
      </c>
    </row>
    <row r="114" spans="1:19" s="10" customFormat="1" x14ac:dyDescent="0.2">
      <c r="A114" s="18" t="str">
        <f t="shared" si="27"/>
        <v>JMSF8414</v>
      </c>
      <c r="B114" s="18" t="str">
        <f t="shared" si="27"/>
        <v>FREYSSINET</v>
      </c>
      <c r="C114" s="18" t="str">
        <f t="shared" si="27"/>
        <v>Maud</v>
      </c>
      <c r="D114" s="18" t="str">
        <f t="shared" si="27"/>
        <v>3-cadre</v>
      </c>
      <c r="E114" s="18" t="str">
        <f t="shared" si="27"/>
        <v>Nice</v>
      </c>
      <c r="F114" s="18" t="str">
        <f t="shared" si="27"/>
        <v>pièce 225</v>
      </c>
      <c r="G114" s="18">
        <f t="shared" si="27"/>
        <v>3780</v>
      </c>
      <c r="H114" s="18">
        <f t="shared" si="27"/>
        <v>46403.42</v>
      </c>
      <c r="I114" s="18" t="str">
        <f t="shared" si="27"/>
        <v>homme</v>
      </c>
      <c r="J114" s="18">
        <f t="shared" si="27"/>
        <v>33418</v>
      </c>
      <c r="K114" s="18">
        <f t="shared" ca="1" si="27"/>
        <v>26</v>
      </c>
      <c r="L114" s="12" t="str">
        <f t="shared" si="15"/>
        <v>homme3-cadre</v>
      </c>
      <c r="M114" s="12" t="str">
        <f t="shared" si="16"/>
        <v>homme3-cadreNice</v>
      </c>
      <c r="N114" s="16" t="str">
        <f t="shared" si="17"/>
        <v>-</v>
      </c>
      <c r="O114" s="10">
        <f t="shared" si="18"/>
        <v>0</v>
      </c>
      <c r="P114" s="10">
        <f t="shared" si="19"/>
        <v>0</v>
      </c>
      <c r="Q114" s="10">
        <f t="shared" si="20"/>
        <v>46403.42</v>
      </c>
      <c r="R114" s="12" t="str">
        <f t="shared" si="21"/>
        <v>hommeNice</v>
      </c>
      <c r="S114" s="10">
        <f t="shared" si="22"/>
        <v>0</v>
      </c>
    </row>
    <row r="115" spans="1:19" s="10" customFormat="1" x14ac:dyDescent="0.2">
      <c r="A115" s="18" t="str">
        <f t="shared" si="27"/>
        <v>BMFF7426</v>
      </c>
      <c r="B115" s="18" t="str">
        <f t="shared" si="27"/>
        <v>FRISA</v>
      </c>
      <c r="C115" s="18" t="str">
        <f t="shared" si="27"/>
        <v>Brigitte</v>
      </c>
      <c r="D115" s="18" t="str">
        <f t="shared" si="27"/>
        <v>1-agent</v>
      </c>
      <c r="E115" s="18" t="str">
        <f t="shared" si="27"/>
        <v>Nice</v>
      </c>
      <c r="F115" s="18" t="str">
        <f t="shared" si="27"/>
        <v>pièce 110</v>
      </c>
      <c r="G115" s="18">
        <f t="shared" si="27"/>
        <v>3112</v>
      </c>
      <c r="H115" s="18">
        <f t="shared" si="27"/>
        <v>21006.67</v>
      </c>
      <c r="I115" s="18" t="str">
        <f t="shared" si="27"/>
        <v>femme</v>
      </c>
      <c r="J115" s="18">
        <f t="shared" si="27"/>
        <v>26435</v>
      </c>
      <c r="K115" s="18">
        <f t="shared" ca="1" si="27"/>
        <v>45</v>
      </c>
      <c r="L115" s="12" t="str">
        <f t="shared" si="15"/>
        <v>femme1-agent</v>
      </c>
      <c r="M115" s="12" t="str">
        <f t="shared" si="16"/>
        <v>femme1-agentNice</v>
      </c>
      <c r="N115" s="16" t="str">
        <f t="shared" si="17"/>
        <v>-</v>
      </c>
      <c r="O115" s="10">
        <f t="shared" si="18"/>
        <v>0</v>
      </c>
      <c r="P115" s="10">
        <f t="shared" si="19"/>
        <v>1</v>
      </c>
      <c r="Q115" s="10" t="str">
        <f t="shared" si="20"/>
        <v>-</v>
      </c>
      <c r="R115" s="12" t="str">
        <f t="shared" si="21"/>
        <v>femmeNice</v>
      </c>
      <c r="S115" s="10">
        <f t="shared" si="22"/>
        <v>0</v>
      </c>
    </row>
    <row r="116" spans="1:19" s="10" customFormat="1" x14ac:dyDescent="0.2">
      <c r="A116" s="18" t="str">
        <f t="shared" si="27"/>
        <v>DNJG6516</v>
      </c>
      <c r="B116" s="18" t="str">
        <f t="shared" si="27"/>
        <v>GEIL</v>
      </c>
      <c r="C116" s="18" t="str">
        <f t="shared" si="27"/>
        <v>Dominique</v>
      </c>
      <c r="D116" s="18" t="str">
        <f t="shared" si="27"/>
        <v>4-cadre supérieur</v>
      </c>
      <c r="E116" s="18" t="str">
        <f t="shared" si="27"/>
        <v>Nice</v>
      </c>
      <c r="F116" s="18" t="str">
        <f t="shared" si="27"/>
        <v>pièce 97</v>
      </c>
      <c r="G116" s="18">
        <f t="shared" si="27"/>
        <v>3145</v>
      </c>
      <c r="H116" s="18">
        <f t="shared" si="27"/>
        <v>87696.24</v>
      </c>
      <c r="I116" s="18" t="str">
        <f t="shared" si="27"/>
        <v>homme</v>
      </c>
      <c r="J116" s="18">
        <f t="shared" si="27"/>
        <v>28161</v>
      </c>
      <c r="K116" s="18">
        <f t="shared" ca="1" si="27"/>
        <v>40</v>
      </c>
      <c r="L116" s="12" t="str">
        <f t="shared" si="15"/>
        <v>homme4-cadre supérieur</v>
      </c>
      <c r="M116" s="12" t="str">
        <f t="shared" si="16"/>
        <v>homme4-cadre supérieurNice</v>
      </c>
      <c r="N116" s="16">
        <f t="shared" si="17"/>
        <v>28161</v>
      </c>
      <c r="O116" s="10">
        <f t="shared" si="18"/>
        <v>0</v>
      </c>
      <c r="P116" s="10">
        <f t="shared" si="19"/>
        <v>0</v>
      </c>
      <c r="Q116" s="10">
        <f t="shared" si="20"/>
        <v>87696.24</v>
      </c>
      <c r="R116" s="12" t="str">
        <f t="shared" si="21"/>
        <v>hommeNice</v>
      </c>
      <c r="S116" s="10">
        <f t="shared" si="22"/>
        <v>0</v>
      </c>
    </row>
    <row r="117" spans="1:19" s="10" customFormat="1" x14ac:dyDescent="0.2">
      <c r="A117" s="18" t="str">
        <f t="shared" si="27"/>
        <v>MMQG6731</v>
      </c>
      <c r="B117" s="18" t="str">
        <f t="shared" si="27"/>
        <v>GENTIL</v>
      </c>
      <c r="C117" s="18" t="str">
        <f t="shared" si="27"/>
        <v>Michelle</v>
      </c>
      <c r="D117" s="18" t="str">
        <f t="shared" si="27"/>
        <v>2-maitrise</v>
      </c>
      <c r="E117" s="18" t="str">
        <f t="shared" si="27"/>
        <v>Paris</v>
      </c>
      <c r="F117" s="18" t="str">
        <f t="shared" si="27"/>
        <v>pièce 255</v>
      </c>
      <c r="G117" s="18">
        <f t="shared" si="27"/>
        <v>3099</v>
      </c>
      <c r="H117" s="18">
        <f t="shared" si="27"/>
        <v>26924.55</v>
      </c>
      <c r="I117" s="18" t="str">
        <f t="shared" si="27"/>
        <v>femme</v>
      </c>
      <c r="J117" s="18">
        <f t="shared" si="27"/>
        <v>26440</v>
      </c>
      <c r="K117" s="18">
        <f t="shared" ca="1" si="27"/>
        <v>45</v>
      </c>
      <c r="L117" s="12" t="str">
        <f t="shared" si="15"/>
        <v>femme2-maitrise</v>
      </c>
      <c r="M117" s="12" t="str">
        <f t="shared" si="16"/>
        <v>femme2-maitriseParis</v>
      </c>
      <c r="N117" s="16" t="str">
        <f t="shared" si="17"/>
        <v>-</v>
      </c>
      <c r="O117" s="10">
        <f t="shared" si="18"/>
        <v>0</v>
      </c>
      <c r="P117" s="10">
        <f t="shared" si="19"/>
        <v>0</v>
      </c>
      <c r="Q117" s="10">
        <f t="shared" si="20"/>
        <v>26924.55</v>
      </c>
      <c r="R117" s="12" t="str">
        <f t="shared" si="21"/>
        <v>femmeParis</v>
      </c>
      <c r="S117" s="10">
        <f t="shared" si="22"/>
        <v>0</v>
      </c>
    </row>
    <row r="118" spans="1:19" s="10" customFormat="1" x14ac:dyDescent="0.2">
      <c r="A118" s="18" t="str">
        <f t="shared" si="27"/>
        <v>PRUG6415</v>
      </c>
      <c r="B118" s="18" t="str">
        <f t="shared" si="27"/>
        <v>GEORGET</v>
      </c>
      <c r="C118" s="18" t="str">
        <f t="shared" si="27"/>
        <v>Philippe</v>
      </c>
      <c r="D118" s="18" t="str">
        <f t="shared" si="27"/>
        <v>1-agent</v>
      </c>
      <c r="E118" s="18" t="str">
        <f t="shared" si="27"/>
        <v>Paris</v>
      </c>
      <c r="F118" s="18" t="str">
        <f t="shared" si="27"/>
        <v>pièce 227</v>
      </c>
      <c r="G118" s="18">
        <f t="shared" si="27"/>
        <v>3581</v>
      </c>
      <c r="H118" s="18">
        <f t="shared" si="27"/>
        <v>26942.28</v>
      </c>
      <c r="I118" s="18" t="str">
        <f t="shared" si="27"/>
        <v>homme</v>
      </c>
      <c r="J118" s="18">
        <f t="shared" si="27"/>
        <v>27076</v>
      </c>
      <c r="K118" s="18">
        <f t="shared" ca="1" si="27"/>
        <v>43</v>
      </c>
      <c r="L118" s="12" t="str">
        <f t="shared" si="15"/>
        <v>homme1-agent</v>
      </c>
      <c r="M118" s="12" t="str">
        <f t="shared" si="16"/>
        <v>homme1-agentParis</v>
      </c>
      <c r="N118" s="16" t="str">
        <f t="shared" si="17"/>
        <v>-</v>
      </c>
      <c r="O118" s="10">
        <f t="shared" si="18"/>
        <v>0</v>
      </c>
      <c r="P118" s="10">
        <f t="shared" si="19"/>
        <v>0</v>
      </c>
      <c r="Q118" s="10" t="str">
        <f t="shared" si="20"/>
        <v>-</v>
      </c>
      <c r="R118" s="12" t="str">
        <f t="shared" si="21"/>
        <v>hommeParis</v>
      </c>
      <c r="S118" s="10">
        <f t="shared" si="22"/>
        <v>1</v>
      </c>
    </row>
    <row r="119" spans="1:19" s="10" customFormat="1" x14ac:dyDescent="0.2">
      <c r="A119" s="18" t="str">
        <f t="shared" si="27"/>
        <v>GCEG6533</v>
      </c>
      <c r="B119" s="18" t="str">
        <f t="shared" si="27"/>
        <v>GHAFFAR</v>
      </c>
      <c r="C119" s="18" t="str">
        <f t="shared" si="27"/>
        <v>Ghislaine</v>
      </c>
      <c r="D119" s="18" t="str">
        <f t="shared" si="27"/>
        <v>1-agent</v>
      </c>
      <c r="E119" s="18" t="str">
        <f t="shared" si="27"/>
        <v>Nice</v>
      </c>
      <c r="F119" s="18" t="str">
        <f t="shared" si="27"/>
        <v>pièce 73</v>
      </c>
      <c r="G119" s="18">
        <f t="shared" si="27"/>
        <v>3657</v>
      </c>
      <c r="H119" s="18">
        <f t="shared" si="27"/>
        <v>25987.75</v>
      </c>
      <c r="I119" s="18" t="str">
        <f t="shared" si="27"/>
        <v>femme</v>
      </c>
      <c r="J119" s="18">
        <f t="shared" si="27"/>
        <v>27363</v>
      </c>
      <c r="K119" s="18">
        <f t="shared" ca="1" si="27"/>
        <v>43</v>
      </c>
      <c r="L119" s="12" t="str">
        <f t="shared" si="15"/>
        <v>femme1-agent</v>
      </c>
      <c r="M119" s="12" t="str">
        <f t="shared" si="16"/>
        <v>femme1-agentNice</v>
      </c>
      <c r="N119" s="16" t="str">
        <f t="shared" si="17"/>
        <v>-</v>
      </c>
      <c r="O119" s="10">
        <f t="shared" si="18"/>
        <v>0</v>
      </c>
      <c r="P119" s="10">
        <f t="shared" si="19"/>
        <v>0</v>
      </c>
      <c r="Q119" s="10" t="str">
        <f t="shared" si="20"/>
        <v>-</v>
      </c>
      <c r="R119" s="12" t="str">
        <f t="shared" si="21"/>
        <v>femmeNice</v>
      </c>
      <c r="S119" s="10">
        <f t="shared" si="22"/>
        <v>0</v>
      </c>
    </row>
    <row r="120" spans="1:19" s="10" customFormat="1" x14ac:dyDescent="0.2">
      <c r="A120" s="18" t="str">
        <f t="shared" si="27"/>
        <v>NSKG5677</v>
      </c>
      <c r="B120" s="18" t="str">
        <f t="shared" si="27"/>
        <v>GHIBAUDO</v>
      </c>
      <c r="C120" s="18" t="str">
        <f t="shared" si="27"/>
        <v>Nicole</v>
      </c>
      <c r="D120" s="18" t="str">
        <f t="shared" si="27"/>
        <v>1-agent</v>
      </c>
      <c r="E120" s="18" t="str">
        <f t="shared" si="27"/>
        <v>Paris</v>
      </c>
      <c r="F120" s="18" t="str">
        <f t="shared" si="27"/>
        <v>pièce 17</v>
      </c>
      <c r="G120" s="18">
        <f t="shared" si="27"/>
        <v>3882</v>
      </c>
      <c r="H120" s="18">
        <f t="shared" si="27"/>
        <v>26119.1</v>
      </c>
      <c r="I120" s="18" t="str">
        <f t="shared" si="27"/>
        <v>femme</v>
      </c>
      <c r="J120" s="18">
        <f t="shared" si="27"/>
        <v>25530</v>
      </c>
      <c r="K120" s="18">
        <f t="shared" ca="1" si="27"/>
        <v>48</v>
      </c>
      <c r="L120" s="12" t="str">
        <f t="shared" si="15"/>
        <v>femme1-agent</v>
      </c>
      <c r="M120" s="12" t="str">
        <f t="shared" si="16"/>
        <v>femme1-agentParis</v>
      </c>
      <c r="N120" s="16" t="str">
        <f t="shared" si="17"/>
        <v>-</v>
      </c>
      <c r="O120" s="10">
        <f t="shared" si="18"/>
        <v>0</v>
      </c>
      <c r="P120" s="10">
        <f t="shared" si="19"/>
        <v>0</v>
      </c>
      <c r="Q120" s="10" t="str">
        <f t="shared" si="20"/>
        <v>-</v>
      </c>
      <c r="R120" s="12" t="str">
        <f t="shared" si="21"/>
        <v>femmeParis</v>
      </c>
      <c r="S120" s="10">
        <f t="shared" si="22"/>
        <v>1</v>
      </c>
    </row>
    <row r="121" spans="1:19" s="10" customFormat="1" x14ac:dyDescent="0.2">
      <c r="A121" s="18" t="str">
        <f t="shared" ref="A121:K130" si="28">INDEX(Feuille_base_de_données,ROW(),COLUMN())</f>
        <v>MOWG6542</v>
      </c>
      <c r="B121" s="18" t="str">
        <f t="shared" si="28"/>
        <v>GILLINGHAM</v>
      </c>
      <c r="C121" s="18" t="str">
        <f t="shared" si="28"/>
        <v>Magdeleine</v>
      </c>
      <c r="D121" s="18" t="str">
        <f t="shared" si="28"/>
        <v>1-agent</v>
      </c>
      <c r="E121" s="18" t="str">
        <f t="shared" si="28"/>
        <v>Nice</v>
      </c>
      <c r="F121" s="18" t="str">
        <f t="shared" si="28"/>
        <v>pièce 90</v>
      </c>
      <c r="G121" s="18">
        <f t="shared" si="28"/>
        <v>3085</v>
      </c>
      <c r="H121" s="18">
        <f t="shared" si="28"/>
        <v>26623.7</v>
      </c>
      <c r="I121" s="18" t="str">
        <f t="shared" si="28"/>
        <v>femme</v>
      </c>
      <c r="J121" s="18">
        <f t="shared" si="28"/>
        <v>27109</v>
      </c>
      <c r="K121" s="18">
        <f t="shared" ca="1" si="28"/>
        <v>43</v>
      </c>
      <c r="L121" s="12" t="str">
        <f t="shared" si="15"/>
        <v>femme1-agent</v>
      </c>
      <c r="M121" s="12" t="str">
        <f t="shared" si="16"/>
        <v>femme1-agentNice</v>
      </c>
      <c r="N121" s="16" t="str">
        <f t="shared" si="17"/>
        <v>-</v>
      </c>
      <c r="O121" s="10">
        <f t="shared" si="18"/>
        <v>0</v>
      </c>
      <c r="P121" s="10">
        <f t="shared" si="19"/>
        <v>0</v>
      </c>
      <c r="Q121" s="10" t="str">
        <f t="shared" si="20"/>
        <v>-</v>
      </c>
      <c r="R121" s="12" t="str">
        <f t="shared" si="21"/>
        <v>femmeNice</v>
      </c>
      <c r="S121" s="10">
        <f t="shared" si="22"/>
        <v>0</v>
      </c>
    </row>
    <row r="122" spans="1:19" s="10" customFormat="1" x14ac:dyDescent="0.2">
      <c r="A122" s="18" t="str">
        <f t="shared" si="28"/>
        <v>APBG6032</v>
      </c>
      <c r="B122" s="18" t="str">
        <f t="shared" si="28"/>
        <v>GIRARD</v>
      </c>
      <c r="C122" s="18" t="str">
        <f t="shared" si="28"/>
        <v>André</v>
      </c>
      <c r="D122" s="18" t="str">
        <f t="shared" si="28"/>
        <v>2-maitrise</v>
      </c>
      <c r="E122" s="18" t="str">
        <f t="shared" si="28"/>
        <v>Nice</v>
      </c>
      <c r="F122" s="18" t="str">
        <f t="shared" si="28"/>
        <v>pièce 34</v>
      </c>
      <c r="G122" s="18">
        <f t="shared" si="28"/>
        <v>3126</v>
      </c>
      <c r="H122" s="18">
        <f t="shared" si="28"/>
        <v>40924.699999999997</v>
      </c>
      <c r="I122" s="18" t="str">
        <f t="shared" si="28"/>
        <v>homme</v>
      </c>
      <c r="J122" s="18">
        <f t="shared" si="28"/>
        <v>27088</v>
      </c>
      <c r="K122" s="18">
        <f t="shared" ca="1" si="28"/>
        <v>43</v>
      </c>
      <c r="L122" s="12" t="str">
        <f t="shared" si="15"/>
        <v>homme2-maitrise</v>
      </c>
      <c r="M122" s="12" t="str">
        <f t="shared" si="16"/>
        <v>homme2-maitriseNice</v>
      </c>
      <c r="N122" s="16" t="str">
        <f t="shared" si="17"/>
        <v>-</v>
      </c>
      <c r="O122" s="10">
        <f t="shared" si="18"/>
        <v>0</v>
      </c>
      <c r="P122" s="10">
        <f t="shared" si="19"/>
        <v>0</v>
      </c>
      <c r="Q122" s="10">
        <f t="shared" si="20"/>
        <v>40924.699999999997</v>
      </c>
      <c r="R122" s="12" t="str">
        <f t="shared" si="21"/>
        <v>hommeNice</v>
      </c>
      <c r="S122" s="10">
        <f t="shared" si="22"/>
        <v>0</v>
      </c>
    </row>
    <row r="123" spans="1:19" s="10" customFormat="1" x14ac:dyDescent="0.2">
      <c r="A123" s="18" t="str">
        <f t="shared" si="28"/>
        <v>JTEG6605</v>
      </c>
      <c r="B123" s="18" t="str">
        <f t="shared" si="28"/>
        <v>GIRAUDO</v>
      </c>
      <c r="C123" s="18" t="str">
        <f t="shared" si="28"/>
        <v>Jean</v>
      </c>
      <c r="D123" s="18" t="str">
        <f t="shared" si="28"/>
        <v>1-agent</v>
      </c>
      <c r="E123" s="18" t="str">
        <f t="shared" si="28"/>
        <v>Nice</v>
      </c>
      <c r="F123" s="18" t="str">
        <f t="shared" si="28"/>
        <v>pièce 255</v>
      </c>
      <c r="G123" s="18">
        <f t="shared" si="28"/>
        <v>3175</v>
      </c>
      <c r="H123" s="18">
        <f t="shared" si="28"/>
        <v>29196.98</v>
      </c>
      <c r="I123" s="18" t="str">
        <f t="shared" si="28"/>
        <v>homme</v>
      </c>
      <c r="J123" s="18">
        <f t="shared" si="28"/>
        <v>25227</v>
      </c>
      <c r="K123" s="18">
        <f t="shared" ca="1" si="28"/>
        <v>48</v>
      </c>
      <c r="L123" s="12" t="str">
        <f t="shared" si="15"/>
        <v>homme1-agent</v>
      </c>
      <c r="M123" s="12" t="str">
        <f t="shared" si="16"/>
        <v>homme1-agentNice</v>
      </c>
      <c r="N123" s="16" t="str">
        <f t="shared" si="17"/>
        <v>-</v>
      </c>
      <c r="O123" s="10">
        <f t="shared" si="18"/>
        <v>0</v>
      </c>
      <c r="P123" s="10">
        <f t="shared" si="19"/>
        <v>0</v>
      </c>
      <c r="Q123" s="10" t="str">
        <f t="shared" si="20"/>
        <v>-</v>
      </c>
      <c r="R123" s="12" t="str">
        <f t="shared" si="21"/>
        <v>hommeNice</v>
      </c>
      <c r="S123" s="10">
        <f t="shared" si="22"/>
        <v>1</v>
      </c>
    </row>
    <row r="124" spans="1:19" s="10" customFormat="1" x14ac:dyDescent="0.2">
      <c r="A124" s="18" t="str">
        <f t="shared" si="28"/>
        <v>AQLG6122</v>
      </c>
      <c r="B124" s="18" t="str">
        <f t="shared" si="28"/>
        <v>GIRON</v>
      </c>
      <c r="C124" s="18" t="str">
        <f t="shared" si="28"/>
        <v>Anne-Marie</v>
      </c>
      <c r="D124" s="18" t="str">
        <f t="shared" si="28"/>
        <v>1-agent</v>
      </c>
      <c r="E124" s="18" t="str">
        <f t="shared" si="28"/>
        <v>Nice</v>
      </c>
      <c r="F124" s="18" t="str">
        <f t="shared" si="28"/>
        <v>pièce 82</v>
      </c>
      <c r="G124" s="18">
        <f t="shared" si="28"/>
        <v>3679</v>
      </c>
      <c r="H124" s="18">
        <f t="shared" si="28"/>
        <v>23910.28</v>
      </c>
      <c r="I124" s="18" t="str">
        <f t="shared" si="28"/>
        <v>femme</v>
      </c>
      <c r="J124" s="18">
        <f t="shared" si="28"/>
        <v>32181</v>
      </c>
      <c r="K124" s="18">
        <f t="shared" ca="1" si="28"/>
        <v>29</v>
      </c>
      <c r="L124" s="12" t="str">
        <f t="shared" si="15"/>
        <v>femme1-agent</v>
      </c>
      <c r="M124" s="12" t="str">
        <f t="shared" si="16"/>
        <v>femme1-agentNice</v>
      </c>
      <c r="N124" s="16" t="str">
        <f t="shared" si="17"/>
        <v>-</v>
      </c>
      <c r="O124" s="10">
        <f t="shared" si="18"/>
        <v>0</v>
      </c>
      <c r="P124" s="10">
        <f t="shared" si="19"/>
        <v>1</v>
      </c>
      <c r="Q124" s="10" t="str">
        <f t="shared" si="20"/>
        <v>-</v>
      </c>
      <c r="R124" s="12" t="str">
        <f t="shared" si="21"/>
        <v>femmeNice</v>
      </c>
      <c r="S124" s="10">
        <f t="shared" si="22"/>
        <v>1</v>
      </c>
    </row>
    <row r="125" spans="1:19" s="10" customFormat="1" x14ac:dyDescent="0.2">
      <c r="A125" s="18" t="str">
        <f t="shared" si="28"/>
        <v>EHHG7223</v>
      </c>
      <c r="B125" s="18" t="str">
        <f t="shared" si="28"/>
        <v>GLYNATSIS</v>
      </c>
      <c r="C125" s="18" t="str">
        <f t="shared" si="28"/>
        <v>Estelle</v>
      </c>
      <c r="D125" s="18" t="str">
        <f t="shared" si="28"/>
        <v>1-agent</v>
      </c>
      <c r="E125" s="18" t="str">
        <f t="shared" si="28"/>
        <v>Nice</v>
      </c>
      <c r="F125" s="18" t="str">
        <f t="shared" si="28"/>
        <v>pièce 80</v>
      </c>
      <c r="G125" s="18">
        <f t="shared" si="28"/>
        <v>3151</v>
      </c>
      <c r="H125" s="18">
        <f t="shared" si="28"/>
        <v>23757.38</v>
      </c>
      <c r="I125" s="18" t="str">
        <f t="shared" si="28"/>
        <v>femme</v>
      </c>
      <c r="J125" s="18">
        <f t="shared" si="28"/>
        <v>33792</v>
      </c>
      <c r="K125" s="18">
        <f t="shared" ca="1" si="28"/>
        <v>25</v>
      </c>
      <c r="L125" s="12" t="str">
        <f t="shared" si="15"/>
        <v>femme1-agent</v>
      </c>
      <c r="M125" s="12" t="str">
        <f t="shared" si="16"/>
        <v>femme1-agentNice</v>
      </c>
      <c r="N125" s="16" t="str">
        <f t="shared" si="17"/>
        <v>-</v>
      </c>
      <c r="O125" s="10">
        <f t="shared" si="18"/>
        <v>0</v>
      </c>
      <c r="P125" s="10">
        <f t="shared" si="19"/>
        <v>1</v>
      </c>
      <c r="Q125" s="10" t="str">
        <f t="shared" si="20"/>
        <v>-</v>
      </c>
      <c r="R125" s="12" t="str">
        <f t="shared" si="21"/>
        <v>femmeNice</v>
      </c>
      <c r="S125" s="10">
        <f t="shared" si="22"/>
        <v>0</v>
      </c>
    </row>
    <row r="126" spans="1:19" s="10" customFormat="1" x14ac:dyDescent="0.2">
      <c r="A126" s="18" t="str">
        <f t="shared" si="28"/>
        <v>BVSG6132</v>
      </c>
      <c r="B126" s="18" t="str">
        <f t="shared" si="28"/>
        <v>GONDOUIN</v>
      </c>
      <c r="C126" s="18" t="str">
        <f t="shared" si="28"/>
        <v>Bernard</v>
      </c>
      <c r="D126" s="18" t="str">
        <f t="shared" si="28"/>
        <v>2-maitrise</v>
      </c>
      <c r="E126" s="18" t="str">
        <f t="shared" si="28"/>
        <v>Nice</v>
      </c>
      <c r="F126" s="18" t="str">
        <f t="shared" si="28"/>
        <v>pièce 209</v>
      </c>
      <c r="G126" s="18">
        <f t="shared" si="28"/>
        <v>3617</v>
      </c>
      <c r="H126" s="18">
        <f t="shared" si="28"/>
        <v>38141.879999999997</v>
      </c>
      <c r="I126" s="18" t="str">
        <f t="shared" si="28"/>
        <v>homme</v>
      </c>
      <c r="J126" s="18">
        <f t="shared" si="28"/>
        <v>26305</v>
      </c>
      <c r="K126" s="18">
        <f t="shared" ca="1" si="28"/>
        <v>45</v>
      </c>
      <c r="L126" s="12" t="str">
        <f t="shared" si="15"/>
        <v>homme2-maitrise</v>
      </c>
      <c r="M126" s="12" t="str">
        <f t="shared" si="16"/>
        <v>homme2-maitriseNice</v>
      </c>
      <c r="N126" s="16" t="str">
        <f t="shared" si="17"/>
        <v>-</v>
      </c>
      <c r="O126" s="10">
        <f t="shared" si="18"/>
        <v>0</v>
      </c>
      <c r="P126" s="10">
        <f t="shared" si="19"/>
        <v>0</v>
      </c>
      <c r="Q126" s="10">
        <f t="shared" si="20"/>
        <v>38141.879999999997</v>
      </c>
      <c r="R126" s="12" t="str">
        <f t="shared" si="21"/>
        <v>hommeNice</v>
      </c>
      <c r="S126" s="10">
        <f t="shared" si="22"/>
        <v>1</v>
      </c>
    </row>
    <row r="127" spans="1:19" s="10" customFormat="1" x14ac:dyDescent="0.2">
      <c r="A127" s="18" t="str">
        <f t="shared" si="28"/>
        <v>OQFG7421</v>
      </c>
      <c r="B127" s="18" t="str">
        <f t="shared" si="28"/>
        <v>GORZINSKY</v>
      </c>
      <c r="C127" s="18" t="str">
        <f t="shared" si="28"/>
        <v>Odette</v>
      </c>
      <c r="D127" s="18" t="str">
        <f t="shared" si="28"/>
        <v>3-cadre</v>
      </c>
      <c r="E127" s="18" t="str">
        <f t="shared" si="28"/>
        <v>Paris</v>
      </c>
      <c r="F127" s="18" t="str">
        <f t="shared" si="28"/>
        <v>pièce 78</v>
      </c>
      <c r="G127" s="18">
        <f t="shared" si="28"/>
        <v>3874</v>
      </c>
      <c r="H127" s="18">
        <f t="shared" si="28"/>
        <v>41599.53</v>
      </c>
      <c r="I127" s="18" t="str">
        <f t="shared" si="28"/>
        <v>femme</v>
      </c>
      <c r="J127" s="18">
        <f t="shared" si="28"/>
        <v>25218</v>
      </c>
      <c r="K127" s="18">
        <f t="shared" ca="1" si="28"/>
        <v>48</v>
      </c>
      <c r="L127" s="12" t="str">
        <f t="shared" si="15"/>
        <v>femme3-cadre</v>
      </c>
      <c r="M127" s="12" t="str">
        <f t="shared" si="16"/>
        <v>femme3-cadreParis</v>
      </c>
      <c r="N127" s="16" t="str">
        <f t="shared" si="17"/>
        <v>-</v>
      </c>
      <c r="O127" s="10">
        <f t="shared" si="18"/>
        <v>1</v>
      </c>
      <c r="P127" s="10">
        <f t="shared" si="19"/>
        <v>0</v>
      </c>
      <c r="Q127" s="10">
        <f t="shared" si="20"/>
        <v>41599.53</v>
      </c>
      <c r="R127" s="12" t="str">
        <f t="shared" si="21"/>
        <v>femmeParis</v>
      </c>
      <c r="S127" s="10">
        <f t="shared" si="22"/>
        <v>1</v>
      </c>
    </row>
    <row r="128" spans="1:19" s="10" customFormat="1" x14ac:dyDescent="0.2">
      <c r="A128" s="18" t="str">
        <f t="shared" si="28"/>
        <v>CETG6267</v>
      </c>
      <c r="B128" s="18" t="str">
        <f t="shared" si="28"/>
        <v>GOUILLON</v>
      </c>
      <c r="C128" s="18" t="str">
        <f t="shared" si="28"/>
        <v>Chantal</v>
      </c>
      <c r="D128" s="18" t="str">
        <f t="shared" si="28"/>
        <v>1-agent</v>
      </c>
      <c r="E128" s="18" t="str">
        <f t="shared" si="28"/>
        <v>Nice</v>
      </c>
      <c r="F128" s="18" t="str">
        <f t="shared" si="28"/>
        <v>pièce 96</v>
      </c>
      <c r="G128" s="18">
        <f t="shared" si="28"/>
        <v>3589</v>
      </c>
      <c r="H128" s="18">
        <f t="shared" si="28"/>
        <v>23209.34</v>
      </c>
      <c r="I128" s="18" t="str">
        <f t="shared" si="28"/>
        <v>femme</v>
      </c>
      <c r="J128" s="18">
        <f t="shared" si="28"/>
        <v>31647</v>
      </c>
      <c r="K128" s="18">
        <f t="shared" ca="1" si="28"/>
        <v>31</v>
      </c>
      <c r="L128" s="12" t="str">
        <f t="shared" si="15"/>
        <v>femme1-agent</v>
      </c>
      <c r="M128" s="12" t="str">
        <f t="shared" si="16"/>
        <v>femme1-agentNice</v>
      </c>
      <c r="N128" s="16" t="str">
        <f t="shared" si="17"/>
        <v>-</v>
      </c>
      <c r="O128" s="10">
        <f t="shared" si="18"/>
        <v>0</v>
      </c>
      <c r="P128" s="10">
        <f t="shared" si="19"/>
        <v>1</v>
      </c>
      <c r="Q128" s="10" t="str">
        <f t="shared" si="20"/>
        <v>-</v>
      </c>
      <c r="R128" s="12" t="str">
        <f t="shared" si="21"/>
        <v>femmeNice</v>
      </c>
      <c r="S128" s="10">
        <f t="shared" si="22"/>
        <v>1</v>
      </c>
    </row>
    <row r="129" spans="1:19" s="10" customFormat="1" x14ac:dyDescent="0.2">
      <c r="A129" s="18" t="str">
        <f t="shared" si="28"/>
        <v>BOHG6406</v>
      </c>
      <c r="B129" s="18" t="str">
        <f t="shared" si="28"/>
        <v>GOYER</v>
      </c>
      <c r="C129" s="18" t="str">
        <f t="shared" si="28"/>
        <v>Brigitte</v>
      </c>
      <c r="D129" s="18" t="str">
        <f t="shared" si="28"/>
        <v>1-agent</v>
      </c>
      <c r="E129" s="18" t="str">
        <f t="shared" si="28"/>
        <v>Nice</v>
      </c>
      <c r="F129" s="18" t="str">
        <f t="shared" si="28"/>
        <v>pièce 60</v>
      </c>
      <c r="G129" s="18">
        <f t="shared" si="28"/>
        <v>3824</v>
      </c>
      <c r="H129" s="18">
        <f t="shared" si="28"/>
        <v>22882.92</v>
      </c>
      <c r="I129" s="18" t="str">
        <f t="shared" si="28"/>
        <v>femme</v>
      </c>
      <c r="J129" s="18">
        <f t="shared" si="28"/>
        <v>26859</v>
      </c>
      <c r="K129" s="18">
        <f t="shared" ca="1" si="28"/>
        <v>44</v>
      </c>
      <c r="L129" s="12" t="str">
        <f t="shared" si="15"/>
        <v>femme1-agent</v>
      </c>
      <c r="M129" s="12" t="str">
        <f t="shared" si="16"/>
        <v>femme1-agentNice</v>
      </c>
      <c r="N129" s="16" t="str">
        <f t="shared" si="17"/>
        <v>-</v>
      </c>
      <c r="O129" s="10">
        <f t="shared" si="18"/>
        <v>0</v>
      </c>
      <c r="P129" s="10">
        <f t="shared" si="19"/>
        <v>1</v>
      </c>
      <c r="Q129" s="10" t="str">
        <f t="shared" si="20"/>
        <v>-</v>
      </c>
      <c r="R129" s="12" t="str">
        <f t="shared" si="21"/>
        <v>femmeNice</v>
      </c>
      <c r="S129" s="10">
        <f t="shared" si="22"/>
        <v>1</v>
      </c>
    </row>
    <row r="130" spans="1:19" s="10" customFormat="1" x14ac:dyDescent="0.2">
      <c r="A130" s="18" t="str">
        <f t="shared" si="28"/>
        <v>LMTG8154</v>
      </c>
      <c r="B130" s="18" t="str">
        <f t="shared" si="28"/>
        <v>GRAIN</v>
      </c>
      <c r="C130" s="18" t="str">
        <f t="shared" si="28"/>
        <v>Laurence</v>
      </c>
      <c r="D130" s="18" t="str">
        <f t="shared" si="28"/>
        <v>1-agent</v>
      </c>
      <c r="E130" s="18" t="str">
        <f t="shared" si="28"/>
        <v>Nice</v>
      </c>
      <c r="F130" s="18" t="str">
        <f t="shared" si="28"/>
        <v>pièce 138</v>
      </c>
      <c r="G130" s="18">
        <f t="shared" si="28"/>
        <v>3448</v>
      </c>
      <c r="H130" s="18">
        <f t="shared" si="28"/>
        <v>23995.19</v>
      </c>
      <c r="I130" s="18" t="str">
        <f t="shared" si="28"/>
        <v>femme</v>
      </c>
      <c r="J130" s="18">
        <f t="shared" si="28"/>
        <v>28940</v>
      </c>
      <c r="K130" s="18">
        <f t="shared" ca="1" si="28"/>
        <v>38</v>
      </c>
      <c r="L130" s="12" t="str">
        <f t="shared" ref="L130:L193" si="29">I130&amp;D130</f>
        <v>femme1-agent</v>
      </c>
      <c r="M130" s="12" t="str">
        <f t="shared" ref="M130:M193" si="30">L130&amp;E130</f>
        <v>femme1-agentNice</v>
      </c>
      <c r="N130" s="16" t="str">
        <f t="shared" ref="N130:N193" si="31">IF(D130=$N$1,J130,"-")</f>
        <v>-</v>
      </c>
      <c r="O130" s="10">
        <f t="shared" ref="O130:O193" si="32">COUNTIF(D130,"*cadre*")*(I130="femme")</f>
        <v>0</v>
      </c>
      <c r="P130" s="10">
        <f t="shared" ref="P130:P193" si="33">(H130&gt;=20000*coeff)*(H130&lt;=25000*coeff)*(D130="1-agent")</f>
        <v>1</v>
      </c>
      <c r="Q130" s="10" t="str">
        <f t="shared" ref="Q130:Q193" si="34">IF((D130&lt;&gt;"1-agent"),H130,"-")</f>
        <v>-</v>
      </c>
      <c r="R130" s="12" t="str">
        <f t="shared" ref="R130:R193" si="35">I130&amp;E130</f>
        <v>femmeNice</v>
      </c>
      <c r="S130" s="10">
        <f t="shared" si="22"/>
        <v>0</v>
      </c>
    </row>
    <row r="131" spans="1:19" s="10" customFormat="1" x14ac:dyDescent="0.2">
      <c r="A131" s="18" t="str">
        <f t="shared" ref="A131:K140" si="36">INDEX(Feuille_base_de_données,ROW(),COLUMN())</f>
        <v>MXXG5021</v>
      </c>
      <c r="B131" s="18" t="str">
        <f t="shared" si="36"/>
        <v>GUELT</v>
      </c>
      <c r="C131" s="18" t="str">
        <f t="shared" si="36"/>
        <v>Monique</v>
      </c>
      <c r="D131" s="18" t="str">
        <f t="shared" si="36"/>
        <v>3-cadre</v>
      </c>
      <c r="E131" s="18" t="str">
        <f t="shared" si="36"/>
        <v>Paris</v>
      </c>
      <c r="F131" s="18" t="str">
        <f t="shared" si="36"/>
        <v>pièce 202</v>
      </c>
      <c r="G131" s="18">
        <f t="shared" si="36"/>
        <v>3116</v>
      </c>
      <c r="H131" s="18">
        <f t="shared" si="36"/>
        <v>50391.54</v>
      </c>
      <c r="I131" s="18" t="str">
        <f t="shared" si="36"/>
        <v>femme</v>
      </c>
      <c r="J131" s="18">
        <f t="shared" si="36"/>
        <v>27261</v>
      </c>
      <c r="K131" s="18">
        <f t="shared" ca="1" si="36"/>
        <v>43</v>
      </c>
      <c r="L131" s="12" t="str">
        <f t="shared" si="29"/>
        <v>femme3-cadre</v>
      </c>
      <c r="M131" s="12" t="str">
        <f t="shared" si="30"/>
        <v>femme3-cadreParis</v>
      </c>
      <c r="N131" s="16" t="str">
        <f t="shared" si="31"/>
        <v>-</v>
      </c>
      <c r="O131" s="10">
        <f t="shared" si="32"/>
        <v>1</v>
      </c>
      <c r="P131" s="10">
        <f t="shared" si="33"/>
        <v>0</v>
      </c>
      <c r="Q131" s="10">
        <f t="shared" si="34"/>
        <v>50391.54</v>
      </c>
      <c r="R131" s="12" t="str">
        <f t="shared" si="35"/>
        <v>femmeParis</v>
      </c>
      <c r="S131" s="10">
        <f t="shared" ref="S131:S194" si="37">IF(COUNTIF(B131,"*O*")+COUNTIF(B131,"*U*"),1,0)</f>
        <v>1</v>
      </c>
    </row>
    <row r="132" spans="1:19" s="10" customFormat="1" x14ac:dyDescent="0.2">
      <c r="A132" s="18" t="str">
        <f t="shared" si="36"/>
        <v>JGXG5022</v>
      </c>
      <c r="B132" s="18" t="str">
        <f t="shared" si="36"/>
        <v>GUILLE</v>
      </c>
      <c r="C132" s="18" t="str">
        <f t="shared" si="36"/>
        <v>Jean</v>
      </c>
      <c r="D132" s="18" t="str">
        <f t="shared" si="36"/>
        <v>1-agent</v>
      </c>
      <c r="E132" s="18" t="str">
        <f t="shared" si="36"/>
        <v>Nice</v>
      </c>
      <c r="F132" s="18" t="str">
        <f t="shared" si="36"/>
        <v>pièce 232</v>
      </c>
      <c r="G132" s="18">
        <f t="shared" si="36"/>
        <v>3143</v>
      </c>
      <c r="H132" s="18">
        <f t="shared" si="36"/>
        <v>31181.32</v>
      </c>
      <c r="I132" s="18" t="str">
        <f t="shared" si="36"/>
        <v>homme</v>
      </c>
      <c r="J132" s="18">
        <f t="shared" si="36"/>
        <v>24220</v>
      </c>
      <c r="K132" s="18">
        <f t="shared" ca="1" si="36"/>
        <v>51</v>
      </c>
      <c r="L132" s="12" t="str">
        <f t="shared" si="29"/>
        <v>homme1-agent</v>
      </c>
      <c r="M132" s="12" t="str">
        <f t="shared" si="30"/>
        <v>homme1-agentNice</v>
      </c>
      <c r="N132" s="16" t="str">
        <f t="shared" si="31"/>
        <v>-</v>
      </c>
      <c r="O132" s="10">
        <f t="shared" si="32"/>
        <v>0</v>
      </c>
      <c r="P132" s="10">
        <f t="shared" si="33"/>
        <v>0</v>
      </c>
      <c r="Q132" s="10" t="str">
        <f t="shared" si="34"/>
        <v>-</v>
      </c>
      <c r="R132" s="12" t="str">
        <f t="shared" si="35"/>
        <v>hommeNice</v>
      </c>
      <c r="S132" s="10">
        <f t="shared" si="37"/>
        <v>1</v>
      </c>
    </row>
    <row r="133" spans="1:19" s="10" customFormat="1" x14ac:dyDescent="0.2">
      <c r="A133" s="18" t="str">
        <f t="shared" si="36"/>
        <v>FBBG8352</v>
      </c>
      <c r="B133" s="18" t="str">
        <f t="shared" si="36"/>
        <v>GUITTON</v>
      </c>
      <c r="C133" s="18" t="str">
        <f t="shared" si="36"/>
        <v>Francis</v>
      </c>
      <c r="D133" s="18" t="str">
        <f t="shared" si="36"/>
        <v>2-maitrise</v>
      </c>
      <c r="E133" s="18" t="str">
        <f t="shared" si="36"/>
        <v>Nice</v>
      </c>
      <c r="F133" s="18" t="str">
        <f t="shared" si="36"/>
        <v>pièce 131</v>
      </c>
      <c r="G133" s="18">
        <f t="shared" si="36"/>
        <v>3675</v>
      </c>
      <c r="H133" s="18">
        <f t="shared" si="36"/>
        <v>33063.879999999997</v>
      </c>
      <c r="I133" s="18" t="str">
        <f t="shared" si="36"/>
        <v>homme</v>
      </c>
      <c r="J133" s="18">
        <f t="shared" si="36"/>
        <v>28621</v>
      </c>
      <c r="K133" s="18">
        <f t="shared" ca="1" si="36"/>
        <v>39</v>
      </c>
      <c r="L133" s="12" t="str">
        <f t="shared" si="29"/>
        <v>homme2-maitrise</v>
      </c>
      <c r="M133" s="12" t="str">
        <f t="shared" si="30"/>
        <v>homme2-maitriseNice</v>
      </c>
      <c r="N133" s="16" t="str">
        <f t="shared" si="31"/>
        <v>-</v>
      </c>
      <c r="O133" s="10">
        <f t="shared" si="32"/>
        <v>0</v>
      </c>
      <c r="P133" s="10">
        <f t="shared" si="33"/>
        <v>0</v>
      </c>
      <c r="Q133" s="10">
        <f t="shared" si="34"/>
        <v>33063.879999999997</v>
      </c>
      <c r="R133" s="12" t="str">
        <f t="shared" si="35"/>
        <v>hommeNice</v>
      </c>
      <c r="S133" s="10">
        <f t="shared" si="37"/>
        <v>1</v>
      </c>
    </row>
    <row r="134" spans="1:19" s="10" customFormat="1" x14ac:dyDescent="0.2">
      <c r="A134" s="18" t="str">
        <f t="shared" si="36"/>
        <v>DVXG6757</v>
      </c>
      <c r="B134" s="18" t="str">
        <f t="shared" si="36"/>
        <v>GUTFREUND</v>
      </c>
      <c r="C134" s="18" t="str">
        <f t="shared" si="36"/>
        <v>Dominique</v>
      </c>
      <c r="D134" s="18" t="str">
        <f t="shared" si="36"/>
        <v>1-agent</v>
      </c>
      <c r="E134" s="18" t="str">
        <f t="shared" si="36"/>
        <v>Nice</v>
      </c>
      <c r="F134" s="18" t="str">
        <f t="shared" si="36"/>
        <v>pièce 216</v>
      </c>
      <c r="G134" s="18">
        <f t="shared" si="36"/>
        <v>3140</v>
      </c>
      <c r="H134" s="18">
        <f t="shared" si="36"/>
        <v>24226.5</v>
      </c>
      <c r="I134" s="18" t="str">
        <f t="shared" si="36"/>
        <v>femme</v>
      </c>
      <c r="J134" s="18">
        <f t="shared" si="36"/>
        <v>34147</v>
      </c>
      <c r="K134" s="18">
        <f t="shared" ca="1" si="36"/>
        <v>24</v>
      </c>
      <c r="L134" s="12" t="str">
        <f t="shared" si="29"/>
        <v>femme1-agent</v>
      </c>
      <c r="M134" s="12" t="str">
        <f t="shared" si="30"/>
        <v>femme1-agentNice</v>
      </c>
      <c r="N134" s="16" t="str">
        <f t="shared" si="31"/>
        <v>-</v>
      </c>
      <c r="O134" s="10">
        <f t="shared" si="32"/>
        <v>0</v>
      </c>
      <c r="P134" s="10">
        <f t="shared" si="33"/>
        <v>1</v>
      </c>
      <c r="Q134" s="10" t="str">
        <f t="shared" si="34"/>
        <v>-</v>
      </c>
      <c r="R134" s="12" t="str">
        <f t="shared" si="35"/>
        <v>femmeNice</v>
      </c>
      <c r="S134" s="10">
        <f t="shared" si="37"/>
        <v>1</v>
      </c>
    </row>
    <row r="135" spans="1:19" s="10" customFormat="1" x14ac:dyDescent="0.2">
      <c r="A135" s="18" t="str">
        <f t="shared" si="36"/>
        <v>PAIG5175</v>
      </c>
      <c r="B135" s="18" t="str">
        <f t="shared" si="36"/>
        <v>GUYOT</v>
      </c>
      <c r="C135" s="18" t="str">
        <f t="shared" si="36"/>
        <v>Pierre</v>
      </c>
      <c r="D135" s="18" t="str">
        <f t="shared" si="36"/>
        <v>1-agent</v>
      </c>
      <c r="E135" s="18" t="str">
        <f t="shared" si="36"/>
        <v>Paris</v>
      </c>
      <c r="F135" s="18">
        <f t="shared" si="36"/>
        <v>0</v>
      </c>
      <c r="G135" s="18">
        <f t="shared" si="36"/>
        <v>3007</v>
      </c>
      <c r="H135" s="18">
        <f t="shared" si="36"/>
        <v>24234.720000000001</v>
      </c>
      <c r="I135" s="18" t="str">
        <f t="shared" si="36"/>
        <v>homme</v>
      </c>
      <c r="J135" s="18">
        <f t="shared" si="36"/>
        <v>25779</v>
      </c>
      <c r="K135" s="18">
        <f t="shared" ca="1" si="36"/>
        <v>47</v>
      </c>
      <c r="L135" s="12" t="str">
        <f t="shared" si="29"/>
        <v>homme1-agent</v>
      </c>
      <c r="M135" s="12" t="str">
        <f t="shared" si="30"/>
        <v>homme1-agentParis</v>
      </c>
      <c r="N135" s="16" t="str">
        <f t="shared" si="31"/>
        <v>-</v>
      </c>
      <c r="O135" s="10">
        <f t="shared" si="32"/>
        <v>0</v>
      </c>
      <c r="P135" s="10">
        <f t="shared" si="33"/>
        <v>1</v>
      </c>
      <c r="Q135" s="10" t="str">
        <f t="shared" si="34"/>
        <v>-</v>
      </c>
      <c r="R135" s="12" t="str">
        <f t="shared" si="35"/>
        <v>hommeParis</v>
      </c>
      <c r="S135" s="10">
        <f t="shared" si="37"/>
        <v>1</v>
      </c>
    </row>
    <row r="136" spans="1:19" s="10" customFormat="1" x14ac:dyDescent="0.2">
      <c r="A136" s="18" t="str">
        <f t="shared" si="36"/>
        <v>JKXH8362</v>
      </c>
      <c r="B136" s="18" t="str">
        <f t="shared" si="36"/>
        <v>HABRANT</v>
      </c>
      <c r="C136" s="18" t="str">
        <f t="shared" si="36"/>
        <v>Julie</v>
      </c>
      <c r="D136" s="18" t="str">
        <f t="shared" si="36"/>
        <v>1-agent</v>
      </c>
      <c r="E136" s="18" t="str">
        <f t="shared" si="36"/>
        <v>Paris</v>
      </c>
      <c r="F136" s="18" t="str">
        <f t="shared" si="36"/>
        <v>pièce 66</v>
      </c>
      <c r="G136" s="18">
        <f t="shared" si="36"/>
        <v>3115</v>
      </c>
      <c r="H136" s="18">
        <f t="shared" si="36"/>
        <v>30383.99</v>
      </c>
      <c r="I136" s="18" t="str">
        <f t="shared" si="36"/>
        <v>femme</v>
      </c>
      <c r="J136" s="18">
        <f t="shared" si="36"/>
        <v>34078</v>
      </c>
      <c r="K136" s="18">
        <f t="shared" ca="1" si="36"/>
        <v>24</v>
      </c>
      <c r="L136" s="12" t="str">
        <f t="shared" si="29"/>
        <v>femme1-agent</v>
      </c>
      <c r="M136" s="12" t="str">
        <f t="shared" si="30"/>
        <v>femme1-agentParis</v>
      </c>
      <c r="N136" s="16" t="str">
        <f t="shared" si="31"/>
        <v>-</v>
      </c>
      <c r="O136" s="10">
        <f t="shared" si="32"/>
        <v>0</v>
      </c>
      <c r="P136" s="10">
        <f t="shared" si="33"/>
        <v>0</v>
      </c>
      <c r="Q136" s="10" t="str">
        <f t="shared" si="34"/>
        <v>-</v>
      </c>
      <c r="R136" s="12" t="str">
        <f t="shared" si="35"/>
        <v>femmeParis</v>
      </c>
      <c r="S136" s="10">
        <f t="shared" si="37"/>
        <v>0</v>
      </c>
    </row>
    <row r="137" spans="1:19" s="10" customFormat="1" x14ac:dyDescent="0.2">
      <c r="A137" s="18" t="str">
        <f t="shared" si="36"/>
        <v>AHBH6412</v>
      </c>
      <c r="B137" s="18" t="str">
        <f t="shared" si="36"/>
        <v>HARAULT</v>
      </c>
      <c r="C137" s="18" t="str">
        <f t="shared" si="36"/>
        <v>Armelle</v>
      </c>
      <c r="D137" s="18" t="str">
        <f t="shared" si="36"/>
        <v>1-agent</v>
      </c>
      <c r="E137" s="18" t="str">
        <f t="shared" si="36"/>
        <v>Nice</v>
      </c>
      <c r="F137" s="18" t="str">
        <f t="shared" si="36"/>
        <v>pièce 239</v>
      </c>
      <c r="G137" s="18">
        <f t="shared" si="36"/>
        <v>3711</v>
      </c>
      <c r="H137" s="18">
        <f t="shared" si="36"/>
        <v>19907.93</v>
      </c>
      <c r="I137" s="18" t="str">
        <f t="shared" si="36"/>
        <v>femme</v>
      </c>
      <c r="J137" s="18">
        <f t="shared" si="36"/>
        <v>22938</v>
      </c>
      <c r="K137" s="18">
        <f t="shared" ca="1" si="36"/>
        <v>55</v>
      </c>
      <c r="L137" s="12" t="str">
        <f t="shared" si="29"/>
        <v>femme1-agent</v>
      </c>
      <c r="M137" s="12" t="str">
        <f t="shared" si="30"/>
        <v>femme1-agentNice</v>
      </c>
      <c r="N137" s="16" t="str">
        <f t="shared" si="31"/>
        <v>-</v>
      </c>
      <c r="O137" s="10">
        <f t="shared" si="32"/>
        <v>0</v>
      </c>
      <c r="P137" s="10">
        <f t="shared" si="33"/>
        <v>0</v>
      </c>
      <c r="Q137" s="10" t="str">
        <f t="shared" si="34"/>
        <v>-</v>
      </c>
      <c r="R137" s="12" t="str">
        <f t="shared" si="35"/>
        <v>femmeNice</v>
      </c>
      <c r="S137" s="10">
        <f t="shared" si="37"/>
        <v>1</v>
      </c>
    </row>
    <row r="138" spans="1:19" s="10" customFormat="1" x14ac:dyDescent="0.2">
      <c r="A138" s="18" t="str">
        <f t="shared" si="36"/>
        <v>GQNF6600</v>
      </c>
      <c r="B138" s="18" t="str">
        <f t="shared" si="36"/>
        <v>HERBÉ</v>
      </c>
      <c r="C138" s="18" t="str">
        <f t="shared" si="36"/>
        <v>Joelle</v>
      </c>
      <c r="D138" s="18" t="str">
        <f t="shared" si="36"/>
        <v>1-agent</v>
      </c>
      <c r="E138" s="18" t="str">
        <f t="shared" si="36"/>
        <v>Nice</v>
      </c>
      <c r="F138" s="18" t="str">
        <f t="shared" si="36"/>
        <v>pièce 95</v>
      </c>
      <c r="G138" s="18">
        <f t="shared" si="36"/>
        <v>3954</v>
      </c>
      <c r="H138" s="18">
        <f t="shared" si="36"/>
        <v>25040.53</v>
      </c>
      <c r="I138" s="18" t="str">
        <f t="shared" si="36"/>
        <v>femme</v>
      </c>
      <c r="J138" s="18">
        <f t="shared" si="36"/>
        <v>33202</v>
      </c>
      <c r="K138" s="18">
        <f t="shared" ca="1" si="36"/>
        <v>27</v>
      </c>
      <c r="L138" s="12" t="str">
        <f t="shared" si="29"/>
        <v>femme1-agent</v>
      </c>
      <c r="M138" s="12" t="str">
        <f t="shared" si="30"/>
        <v>femme1-agentNice</v>
      </c>
      <c r="N138" s="16" t="str">
        <f t="shared" si="31"/>
        <v>-</v>
      </c>
      <c r="O138" s="10">
        <f t="shared" si="32"/>
        <v>0</v>
      </c>
      <c r="P138" s="10">
        <f t="shared" si="33"/>
        <v>0</v>
      </c>
      <c r="Q138" s="10" t="str">
        <f t="shared" si="34"/>
        <v>-</v>
      </c>
      <c r="R138" s="12" t="str">
        <f t="shared" si="35"/>
        <v>femmeNice</v>
      </c>
      <c r="S138" s="10">
        <f t="shared" si="37"/>
        <v>0</v>
      </c>
    </row>
    <row r="139" spans="1:19" s="10" customFormat="1" x14ac:dyDescent="0.2">
      <c r="A139" s="18" t="str">
        <f t="shared" si="36"/>
        <v>LMAH8655</v>
      </c>
      <c r="B139" s="18" t="str">
        <f t="shared" si="36"/>
        <v>HERCLICH</v>
      </c>
      <c r="C139" s="18" t="str">
        <f t="shared" si="36"/>
        <v>Laura</v>
      </c>
      <c r="D139" s="18" t="str">
        <f t="shared" si="36"/>
        <v>1-agent</v>
      </c>
      <c r="E139" s="18" t="str">
        <f t="shared" si="36"/>
        <v>Paris</v>
      </c>
      <c r="F139" s="18" t="str">
        <f t="shared" si="36"/>
        <v>pièce 32</v>
      </c>
      <c r="G139" s="18">
        <f t="shared" si="36"/>
        <v>3078</v>
      </c>
      <c r="H139" s="18">
        <f t="shared" si="36"/>
        <v>28023.64</v>
      </c>
      <c r="I139" s="18" t="str">
        <f t="shared" si="36"/>
        <v>femme</v>
      </c>
      <c r="J139" s="18">
        <f t="shared" si="36"/>
        <v>26377</v>
      </c>
      <c r="K139" s="18">
        <f t="shared" ca="1" si="36"/>
        <v>45</v>
      </c>
      <c r="L139" s="12" t="str">
        <f t="shared" si="29"/>
        <v>femme1-agent</v>
      </c>
      <c r="M139" s="12" t="str">
        <f t="shared" si="30"/>
        <v>femme1-agentParis</v>
      </c>
      <c r="N139" s="16" t="str">
        <f t="shared" si="31"/>
        <v>-</v>
      </c>
      <c r="O139" s="10">
        <f t="shared" si="32"/>
        <v>0</v>
      </c>
      <c r="P139" s="10">
        <f t="shared" si="33"/>
        <v>0</v>
      </c>
      <c r="Q139" s="10" t="str">
        <f t="shared" si="34"/>
        <v>-</v>
      </c>
      <c r="R139" s="12" t="str">
        <f t="shared" si="35"/>
        <v>femmeParis</v>
      </c>
      <c r="S139" s="10">
        <f t="shared" si="37"/>
        <v>0</v>
      </c>
    </row>
    <row r="140" spans="1:19" s="10" customFormat="1" x14ac:dyDescent="0.2">
      <c r="A140" s="18" t="str">
        <f t="shared" si="36"/>
        <v>JNPH5204</v>
      </c>
      <c r="B140" s="18" t="str">
        <f t="shared" si="36"/>
        <v>HERMANT</v>
      </c>
      <c r="C140" s="18" t="str">
        <f t="shared" si="36"/>
        <v>Jean-Pierre</v>
      </c>
      <c r="D140" s="18" t="str">
        <f t="shared" si="36"/>
        <v>3-cadre</v>
      </c>
      <c r="E140" s="18" t="str">
        <f t="shared" si="36"/>
        <v>Nice</v>
      </c>
      <c r="F140" s="18" t="str">
        <f t="shared" si="36"/>
        <v>pièce 20</v>
      </c>
      <c r="G140" s="18">
        <f t="shared" si="36"/>
        <v>3991</v>
      </c>
      <c r="H140" s="18">
        <f t="shared" si="36"/>
        <v>56397.05</v>
      </c>
      <c r="I140" s="18" t="str">
        <f t="shared" si="36"/>
        <v>homme</v>
      </c>
      <c r="J140" s="18">
        <f t="shared" si="36"/>
        <v>23073</v>
      </c>
      <c r="K140" s="18">
        <f t="shared" ca="1" si="36"/>
        <v>54</v>
      </c>
      <c r="L140" s="12" t="str">
        <f t="shared" si="29"/>
        <v>homme3-cadre</v>
      </c>
      <c r="M140" s="12" t="str">
        <f t="shared" si="30"/>
        <v>homme3-cadreNice</v>
      </c>
      <c r="N140" s="16" t="str">
        <f t="shared" si="31"/>
        <v>-</v>
      </c>
      <c r="O140" s="10">
        <f t="shared" si="32"/>
        <v>0</v>
      </c>
      <c r="P140" s="10">
        <f t="shared" si="33"/>
        <v>0</v>
      </c>
      <c r="Q140" s="10">
        <f t="shared" si="34"/>
        <v>56397.05</v>
      </c>
      <c r="R140" s="12" t="str">
        <f t="shared" si="35"/>
        <v>hommeNice</v>
      </c>
      <c r="S140" s="10">
        <f t="shared" si="37"/>
        <v>0</v>
      </c>
    </row>
    <row r="141" spans="1:19" s="10" customFormat="1" x14ac:dyDescent="0.2">
      <c r="A141" s="18" t="str">
        <f t="shared" ref="A141:K150" si="38">INDEX(Feuille_base_de_données,ROW(),COLUMN())</f>
        <v>BBSH5466</v>
      </c>
      <c r="B141" s="18" t="str">
        <f t="shared" si="38"/>
        <v>HERSELIN</v>
      </c>
      <c r="C141" s="18" t="str">
        <f t="shared" si="38"/>
        <v>Brigitte</v>
      </c>
      <c r="D141" s="18" t="str">
        <f t="shared" si="38"/>
        <v>1-agent</v>
      </c>
      <c r="E141" s="18" t="str">
        <f t="shared" si="38"/>
        <v>Nice</v>
      </c>
      <c r="F141" s="18" t="str">
        <f t="shared" si="38"/>
        <v>pièce 78</v>
      </c>
      <c r="G141" s="18">
        <f t="shared" si="38"/>
        <v>3685</v>
      </c>
      <c r="H141" s="18">
        <f t="shared" si="38"/>
        <v>19842.34</v>
      </c>
      <c r="I141" s="18" t="str">
        <f t="shared" si="38"/>
        <v>femme</v>
      </c>
      <c r="J141" s="18">
        <f t="shared" si="38"/>
        <v>25503</v>
      </c>
      <c r="K141" s="18">
        <f t="shared" ca="1" si="38"/>
        <v>48</v>
      </c>
      <c r="L141" s="12" t="str">
        <f t="shared" si="29"/>
        <v>femme1-agent</v>
      </c>
      <c r="M141" s="12" t="str">
        <f t="shared" si="30"/>
        <v>femme1-agentNice</v>
      </c>
      <c r="N141" s="16" t="str">
        <f t="shared" si="31"/>
        <v>-</v>
      </c>
      <c r="O141" s="10">
        <f t="shared" si="32"/>
        <v>0</v>
      </c>
      <c r="P141" s="10">
        <f t="shared" si="33"/>
        <v>0</v>
      </c>
      <c r="Q141" s="10" t="str">
        <f t="shared" si="34"/>
        <v>-</v>
      </c>
      <c r="R141" s="12" t="str">
        <f t="shared" si="35"/>
        <v>femmeNice</v>
      </c>
      <c r="S141" s="10">
        <f t="shared" si="37"/>
        <v>0</v>
      </c>
    </row>
    <row r="142" spans="1:19" s="10" customFormat="1" x14ac:dyDescent="0.2">
      <c r="A142" s="18" t="str">
        <f t="shared" si="38"/>
        <v>CLEH5730</v>
      </c>
      <c r="B142" s="18" t="str">
        <f t="shared" si="38"/>
        <v>HEURAUX</v>
      </c>
      <c r="C142" s="18" t="str">
        <f t="shared" si="38"/>
        <v>Catherine</v>
      </c>
      <c r="D142" s="18" t="str">
        <f t="shared" si="38"/>
        <v>1-agent</v>
      </c>
      <c r="E142" s="18" t="str">
        <f t="shared" si="38"/>
        <v>Nice</v>
      </c>
      <c r="F142" s="18" t="str">
        <f t="shared" si="38"/>
        <v>pièce 212</v>
      </c>
      <c r="G142" s="18">
        <f t="shared" si="38"/>
        <v>3691</v>
      </c>
      <c r="H142" s="18">
        <f t="shared" si="38"/>
        <v>24005.82</v>
      </c>
      <c r="I142" s="18" t="str">
        <f t="shared" si="38"/>
        <v>femme</v>
      </c>
      <c r="J142" s="18">
        <f t="shared" si="38"/>
        <v>26084</v>
      </c>
      <c r="K142" s="18">
        <f t="shared" ca="1" si="38"/>
        <v>46</v>
      </c>
      <c r="L142" s="12" t="str">
        <f t="shared" si="29"/>
        <v>femme1-agent</v>
      </c>
      <c r="M142" s="12" t="str">
        <f t="shared" si="30"/>
        <v>femme1-agentNice</v>
      </c>
      <c r="N142" s="16" t="str">
        <f t="shared" si="31"/>
        <v>-</v>
      </c>
      <c r="O142" s="10">
        <f t="shared" si="32"/>
        <v>0</v>
      </c>
      <c r="P142" s="10">
        <f t="shared" si="33"/>
        <v>1</v>
      </c>
      <c r="Q142" s="10" t="str">
        <f t="shared" si="34"/>
        <v>-</v>
      </c>
      <c r="R142" s="12" t="str">
        <f t="shared" si="35"/>
        <v>femmeNice</v>
      </c>
      <c r="S142" s="10">
        <f t="shared" si="37"/>
        <v>1</v>
      </c>
    </row>
    <row r="143" spans="1:19" s="10" customFormat="1" x14ac:dyDescent="0.2">
      <c r="A143" s="18" t="str">
        <f t="shared" si="38"/>
        <v>FDPH6653</v>
      </c>
      <c r="B143" s="18" t="str">
        <f t="shared" si="38"/>
        <v>HUSETOWSKI</v>
      </c>
      <c r="C143" s="18" t="str">
        <f t="shared" si="38"/>
        <v>Franca</v>
      </c>
      <c r="D143" s="18" t="str">
        <f t="shared" si="38"/>
        <v>1-agent</v>
      </c>
      <c r="E143" s="18" t="str">
        <f t="shared" si="38"/>
        <v>Nice</v>
      </c>
      <c r="F143" s="18" t="str">
        <f t="shared" si="38"/>
        <v>pièce 70</v>
      </c>
      <c r="G143" s="18">
        <f t="shared" si="38"/>
        <v>3998</v>
      </c>
      <c r="H143" s="18">
        <f t="shared" si="38"/>
        <v>26464.36</v>
      </c>
      <c r="I143" s="18" t="str">
        <f t="shared" si="38"/>
        <v>femme</v>
      </c>
      <c r="J143" s="18">
        <f t="shared" si="38"/>
        <v>23454</v>
      </c>
      <c r="K143" s="18">
        <f t="shared" ca="1" si="38"/>
        <v>53</v>
      </c>
      <c r="L143" s="12" t="str">
        <f t="shared" si="29"/>
        <v>femme1-agent</v>
      </c>
      <c r="M143" s="12" t="str">
        <f t="shared" si="30"/>
        <v>femme1-agentNice</v>
      </c>
      <c r="N143" s="16" t="str">
        <f t="shared" si="31"/>
        <v>-</v>
      </c>
      <c r="O143" s="10">
        <f t="shared" si="32"/>
        <v>0</v>
      </c>
      <c r="P143" s="10">
        <f t="shared" si="33"/>
        <v>0</v>
      </c>
      <c r="Q143" s="10" t="str">
        <f t="shared" si="34"/>
        <v>-</v>
      </c>
      <c r="R143" s="12" t="str">
        <f t="shared" si="35"/>
        <v>femmeNice</v>
      </c>
      <c r="S143" s="10">
        <f t="shared" si="37"/>
        <v>1</v>
      </c>
    </row>
    <row r="144" spans="1:19" s="10" customFormat="1" x14ac:dyDescent="0.2">
      <c r="A144" s="18" t="str">
        <f t="shared" si="38"/>
        <v>SOYI7625</v>
      </c>
      <c r="B144" s="18" t="str">
        <f t="shared" si="38"/>
        <v>ILARDO</v>
      </c>
      <c r="C144" s="18" t="str">
        <f t="shared" si="38"/>
        <v>Sylvie</v>
      </c>
      <c r="D144" s="18" t="str">
        <f t="shared" si="38"/>
        <v>3-cadre</v>
      </c>
      <c r="E144" s="18" t="str">
        <f t="shared" si="38"/>
        <v>Paris</v>
      </c>
      <c r="F144" s="18" t="str">
        <f t="shared" si="38"/>
        <v>pièce 96</v>
      </c>
      <c r="G144" s="18">
        <f t="shared" si="38"/>
        <v>3071</v>
      </c>
      <c r="H144" s="18">
        <f t="shared" si="38"/>
        <v>38918.239999999998</v>
      </c>
      <c r="I144" s="18" t="str">
        <f t="shared" si="38"/>
        <v>femme</v>
      </c>
      <c r="J144" s="18">
        <f t="shared" si="38"/>
        <v>32643</v>
      </c>
      <c r="K144" s="18">
        <f t="shared" ca="1" si="38"/>
        <v>28</v>
      </c>
      <c r="L144" s="12" t="str">
        <f t="shared" si="29"/>
        <v>femme3-cadre</v>
      </c>
      <c r="M144" s="12" t="str">
        <f t="shared" si="30"/>
        <v>femme3-cadreParis</v>
      </c>
      <c r="N144" s="16" t="str">
        <f t="shared" si="31"/>
        <v>-</v>
      </c>
      <c r="O144" s="10">
        <f t="shared" si="32"/>
        <v>1</v>
      </c>
      <c r="P144" s="10">
        <f t="shared" si="33"/>
        <v>0</v>
      </c>
      <c r="Q144" s="10">
        <f t="shared" si="34"/>
        <v>38918.239999999998</v>
      </c>
      <c r="R144" s="12" t="str">
        <f t="shared" si="35"/>
        <v>femmeParis</v>
      </c>
      <c r="S144" s="10">
        <f t="shared" si="37"/>
        <v>1</v>
      </c>
    </row>
    <row r="145" spans="1:19" s="10" customFormat="1" x14ac:dyDescent="0.2">
      <c r="A145" s="18" t="str">
        <f t="shared" si="38"/>
        <v>SMKI6600</v>
      </c>
      <c r="B145" s="18" t="str">
        <f t="shared" si="38"/>
        <v>IMMEUBLE</v>
      </c>
      <c r="C145" s="18" t="str">
        <f t="shared" si="38"/>
        <v>Sylvie</v>
      </c>
      <c r="D145" s="18" t="str">
        <f t="shared" si="38"/>
        <v>2-maitrise</v>
      </c>
      <c r="E145" s="18" t="str">
        <f t="shared" si="38"/>
        <v>Paris</v>
      </c>
      <c r="F145" s="18" t="str">
        <f t="shared" si="38"/>
        <v>pièce 96</v>
      </c>
      <c r="G145" s="18">
        <f t="shared" si="38"/>
        <v>3156</v>
      </c>
      <c r="H145" s="18">
        <f t="shared" si="38"/>
        <v>31448.52</v>
      </c>
      <c r="I145" s="18" t="str">
        <f t="shared" si="38"/>
        <v>femme</v>
      </c>
      <c r="J145" s="18">
        <f t="shared" si="38"/>
        <v>34862</v>
      </c>
      <c r="K145" s="18">
        <f t="shared" ca="1" si="38"/>
        <v>22</v>
      </c>
      <c r="L145" s="12" t="str">
        <f t="shared" si="29"/>
        <v>femme2-maitrise</v>
      </c>
      <c r="M145" s="12" t="str">
        <f t="shared" si="30"/>
        <v>femme2-maitriseParis</v>
      </c>
      <c r="N145" s="16" t="str">
        <f t="shared" si="31"/>
        <v>-</v>
      </c>
      <c r="O145" s="10">
        <f t="shared" si="32"/>
        <v>0</v>
      </c>
      <c r="P145" s="10">
        <f t="shared" si="33"/>
        <v>0</v>
      </c>
      <c r="Q145" s="10">
        <f t="shared" si="34"/>
        <v>31448.52</v>
      </c>
      <c r="R145" s="12" t="str">
        <f t="shared" si="35"/>
        <v>femmeParis</v>
      </c>
      <c r="S145" s="10">
        <f t="shared" si="37"/>
        <v>1</v>
      </c>
    </row>
    <row r="146" spans="1:19" s="10" customFormat="1" x14ac:dyDescent="0.2">
      <c r="A146" s="18" t="str">
        <f t="shared" si="38"/>
        <v>MYJJ7555</v>
      </c>
      <c r="B146" s="18" t="str">
        <f t="shared" si="38"/>
        <v>JOLIBOIS</v>
      </c>
      <c r="C146" s="18" t="str">
        <f t="shared" si="38"/>
        <v>Michele</v>
      </c>
      <c r="D146" s="18" t="str">
        <f t="shared" si="38"/>
        <v>4-cadre supérieur</v>
      </c>
      <c r="E146" s="18" t="str">
        <f t="shared" si="38"/>
        <v>Paris</v>
      </c>
      <c r="F146" s="18" t="str">
        <f t="shared" si="38"/>
        <v>pièce 95</v>
      </c>
      <c r="G146" s="18">
        <f t="shared" si="38"/>
        <v>3022</v>
      </c>
      <c r="H146" s="18">
        <f t="shared" si="38"/>
        <v>78959.28</v>
      </c>
      <c r="I146" s="18" t="str">
        <f t="shared" si="38"/>
        <v>femme</v>
      </c>
      <c r="J146" s="18">
        <f t="shared" si="38"/>
        <v>29421</v>
      </c>
      <c r="K146" s="18">
        <f t="shared" ca="1" si="38"/>
        <v>37</v>
      </c>
      <c r="L146" s="12" t="str">
        <f t="shared" si="29"/>
        <v>femme4-cadre supérieur</v>
      </c>
      <c r="M146" s="12" t="str">
        <f t="shared" si="30"/>
        <v>femme4-cadre supérieurParis</v>
      </c>
      <c r="N146" s="16">
        <f t="shared" si="31"/>
        <v>29421</v>
      </c>
      <c r="O146" s="10">
        <f t="shared" si="32"/>
        <v>1</v>
      </c>
      <c r="P146" s="10">
        <f t="shared" si="33"/>
        <v>0</v>
      </c>
      <c r="Q146" s="10">
        <f t="shared" si="34"/>
        <v>78959.28</v>
      </c>
      <c r="R146" s="12" t="str">
        <f t="shared" si="35"/>
        <v>femmeParis</v>
      </c>
      <c r="S146" s="10">
        <f t="shared" si="37"/>
        <v>1</v>
      </c>
    </row>
    <row r="147" spans="1:19" s="10" customFormat="1" x14ac:dyDescent="0.2">
      <c r="A147" s="18" t="str">
        <f t="shared" si="38"/>
        <v>GRRJ8613</v>
      </c>
      <c r="B147" s="18" t="str">
        <f t="shared" si="38"/>
        <v>JOLY</v>
      </c>
      <c r="C147" s="18" t="str">
        <f t="shared" si="38"/>
        <v>Gautier</v>
      </c>
      <c r="D147" s="18" t="str">
        <f t="shared" si="38"/>
        <v>1-agent</v>
      </c>
      <c r="E147" s="18" t="str">
        <f t="shared" si="38"/>
        <v>Nice</v>
      </c>
      <c r="F147" s="18" t="str">
        <f t="shared" si="38"/>
        <v>pièce 206</v>
      </c>
      <c r="G147" s="18">
        <f t="shared" si="38"/>
        <v>3040</v>
      </c>
      <c r="H147" s="18">
        <f t="shared" si="38"/>
        <v>14703.91</v>
      </c>
      <c r="I147" s="18" t="str">
        <f t="shared" si="38"/>
        <v>homme</v>
      </c>
      <c r="J147" s="18">
        <f t="shared" si="38"/>
        <v>26429</v>
      </c>
      <c r="K147" s="18">
        <f t="shared" ca="1" si="38"/>
        <v>45</v>
      </c>
      <c r="L147" s="12" t="str">
        <f t="shared" si="29"/>
        <v>homme1-agent</v>
      </c>
      <c r="M147" s="12" t="str">
        <f t="shared" si="30"/>
        <v>homme1-agentNice</v>
      </c>
      <c r="N147" s="16" t="str">
        <f t="shared" si="31"/>
        <v>-</v>
      </c>
      <c r="O147" s="10">
        <f t="shared" si="32"/>
        <v>0</v>
      </c>
      <c r="P147" s="10">
        <f t="shared" si="33"/>
        <v>0</v>
      </c>
      <c r="Q147" s="10" t="str">
        <f t="shared" si="34"/>
        <v>-</v>
      </c>
      <c r="R147" s="12" t="str">
        <f t="shared" si="35"/>
        <v>hommeNice</v>
      </c>
      <c r="S147" s="10">
        <f t="shared" si="37"/>
        <v>1</v>
      </c>
    </row>
    <row r="148" spans="1:19" s="10" customFormat="1" x14ac:dyDescent="0.2">
      <c r="A148" s="18" t="str">
        <f t="shared" si="38"/>
        <v>JMSJ7347</v>
      </c>
      <c r="B148" s="18" t="str">
        <f t="shared" si="38"/>
        <v>JULIENSE</v>
      </c>
      <c r="C148" s="18" t="str">
        <f t="shared" si="38"/>
        <v>Gautier</v>
      </c>
      <c r="D148" s="18" t="str">
        <f t="shared" si="38"/>
        <v>3-cadre</v>
      </c>
      <c r="E148" s="18" t="str">
        <f t="shared" si="38"/>
        <v>Nice</v>
      </c>
      <c r="F148" s="18" t="str">
        <f t="shared" si="38"/>
        <v>pièce 223</v>
      </c>
      <c r="G148" s="18">
        <f t="shared" si="38"/>
        <v>3592</v>
      </c>
      <c r="H148" s="18">
        <f t="shared" si="38"/>
        <v>42157.16</v>
      </c>
      <c r="I148" s="18" t="str">
        <f t="shared" si="38"/>
        <v>homme</v>
      </c>
      <c r="J148" s="18">
        <f t="shared" si="38"/>
        <v>31907</v>
      </c>
      <c r="K148" s="18">
        <f t="shared" ca="1" si="38"/>
        <v>30</v>
      </c>
      <c r="L148" s="12" t="str">
        <f t="shared" si="29"/>
        <v>homme3-cadre</v>
      </c>
      <c r="M148" s="12" t="str">
        <f t="shared" si="30"/>
        <v>homme3-cadreNice</v>
      </c>
      <c r="N148" s="16" t="str">
        <f t="shared" si="31"/>
        <v>-</v>
      </c>
      <c r="O148" s="10">
        <f t="shared" si="32"/>
        <v>0</v>
      </c>
      <c r="P148" s="10">
        <f t="shared" si="33"/>
        <v>0</v>
      </c>
      <c r="Q148" s="10">
        <f t="shared" si="34"/>
        <v>42157.16</v>
      </c>
      <c r="R148" s="12" t="str">
        <f t="shared" si="35"/>
        <v>hommeNice</v>
      </c>
      <c r="S148" s="10">
        <f t="shared" si="37"/>
        <v>1</v>
      </c>
    </row>
    <row r="149" spans="1:19" s="10" customFormat="1" x14ac:dyDescent="0.2">
      <c r="A149" s="18" t="str">
        <f t="shared" si="38"/>
        <v>JMSJ5333</v>
      </c>
      <c r="B149" s="18" t="str">
        <f t="shared" si="38"/>
        <v>JULIENSE</v>
      </c>
      <c r="C149" s="18" t="str">
        <f t="shared" si="38"/>
        <v>Marie-Thérèse</v>
      </c>
      <c r="D149" s="18" t="str">
        <f t="shared" si="38"/>
        <v>4-cadre supérieur</v>
      </c>
      <c r="E149" s="18" t="str">
        <f t="shared" si="38"/>
        <v>Nice</v>
      </c>
      <c r="F149" s="18" t="str">
        <f t="shared" si="38"/>
        <v>pièce 213</v>
      </c>
      <c r="G149" s="18">
        <f t="shared" si="38"/>
        <v>3243</v>
      </c>
      <c r="H149" s="18">
        <f t="shared" si="38"/>
        <v>111160.62</v>
      </c>
      <c r="I149" s="18" t="str">
        <f t="shared" si="38"/>
        <v>femme</v>
      </c>
      <c r="J149" s="18">
        <f t="shared" si="38"/>
        <v>22280</v>
      </c>
      <c r="K149" s="18">
        <f t="shared" ca="1" si="38"/>
        <v>57</v>
      </c>
      <c r="L149" s="12" t="str">
        <f t="shared" si="29"/>
        <v>femme4-cadre supérieur</v>
      </c>
      <c r="M149" s="12" t="str">
        <f t="shared" si="30"/>
        <v>femme4-cadre supérieurNice</v>
      </c>
      <c r="N149" s="16">
        <f t="shared" si="31"/>
        <v>22280</v>
      </c>
      <c r="O149" s="10">
        <f t="shared" si="32"/>
        <v>1</v>
      </c>
      <c r="P149" s="10">
        <f t="shared" si="33"/>
        <v>0</v>
      </c>
      <c r="Q149" s="10">
        <f t="shared" si="34"/>
        <v>111160.62</v>
      </c>
      <c r="R149" s="12" t="str">
        <f t="shared" si="35"/>
        <v>femmeNice</v>
      </c>
      <c r="S149" s="10">
        <f t="shared" si="37"/>
        <v>1</v>
      </c>
    </row>
    <row r="150" spans="1:19" s="10" customFormat="1" x14ac:dyDescent="0.2">
      <c r="A150" s="18" t="str">
        <f t="shared" si="38"/>
        <v>JMSJ7146</v>
      </c>
      <c r="B150" s="18" t="str">
        <f t="shared" si="38"/>
        <v>JULIENSE</v>
      </c>
      <c r="C150" s="18" t="str">
        <f t="shared" si="38"/>
        <v>Matthieu</v>
      </c>
      <c r="D150" s="18" t="str">
        <f t="shared" si="38"/>
        <v>2-maitrise</v>
      </c>
      <c r="E150" s="18" t="str">
        <f t="shared" si="38"/>
        <v>Paris</v>
      </c>
      <c r="F150" s="18" t="str">
        <f t="shared" si="38"/>
        <v>pièce 221</v>
      </c>
      <c r="G150" s="18">
        <f t="shared" si="38"/>
        <v>3063</v>
      </c>
      <c r="H150" s="18">
        <f t="shared" si="38"/>
        <v>33135.870000000003</v>
      </c>
      <c r="I150" s="18" t="str">
        <f t="shared" si="38"/>
        <v>homme</v>
      </c>
      <c r="J150" s="18">
        <f t="shared" si="38"/>
        <v>30821</v>
      </c>
      <c r="K150" s="18">
        <f t="shared" ca="1" si="38"/>
        <v>33</v>
      </c>
      <c r="L150" s="12" t="str">
        <f t="shared" si="29"/>
        <v>homme2-maitrise</v>
      </c>
      <c r="M150" s="12" t="str">
        <f t="shared" si="30"/>
        <v>homme2-maitriseParis</v>
      </c>
      <c r="N150" s="16" t="str">
        <f t="shared" si="31"/>
        <v>-</v>
      </c>
      <c r="O150" s="10">
        <f t="shared" si="32"/>
        <v>0</v>
      </c>
      <c r="P150" s="10">
        <f t="shared" si="33"/>
        <v>0</v>
      </c>
      <c r="Q150" s="10">
        <f t="shared" si="34"/>
        <v>33135.870000000003</v>
      </c>
      <c r="R150" s="12" t="str">
        <f t="shared" si="35"/>
        <v>hommeParis</v>
      </c>
      <c r="S150" s="10">
        <f t="shared" si="37"/>
        <v>1</v>
      </c>
    </row>
    <row r="151" spans="1:19" s="10" customFormat="1" x14ac:dyDescent="0.2">
      <c r="A151" s="18" t="str">
        <f t="shared" ref="A151:K160" si="39">INDEX(Feuille_base_de_données,ROW(),COLUMN())</f>
        <v>CLBK6766</v>
      </c>
      <c r="B151" s="18" t="str">
        <f t="shared" si="39"/>
        <v>KAC</v>
      </c>
      <c r="C151" s="18" t="str">
        <f t="shared" si="39"/>
        <v>Christine</v>
      </c>
      <c r="D151" s="18" t="str">
        <f t="shared" si="39"/>
        <v>2-maitrise</v>
      </c>
      <c r="E151" s="18" t="str">
        <f t="shared" si="39"/>
        <v>Nice</v>
      </c>
      <c r="F151" s="18" t="str">
        <f t="shared" si="39"/>
        <v>pièce 219</v>
      </c>
      <c r="G151" s="18">
        <f t="shared" si="39"/>
        <v>3169</v>
      </c>
      <c r="H151" s="18">
        <f t="shared" si="39"/>
        <v>30237.83</v>
      </c>
      <c r="I151" s="18" t="str">
        <f t="shared" si="39"/>
        <v>femme</v>
      </c>
      <c r="J151" s="18">
        <f t="shared" si="39"/>
        <v>25601</v>
      </c>
      <c r="K151" s="18">
        <f t="shared" ca="1" si="39"/>
        <v>47</v>
      </c>
      <c r="L151" s="12" t="str">
        <f t="shared" si="29"/>
        <v>femme2-maitrise</v>
      </c>
      <c r="M151" s="12" t="str">
        <f t="shared" si="30"/>
        <v>femme2-maitriseNice</v>
      </c>
      <c r="N151" s="16" t="str">
        <f t="shared" si="31"/>
        <v>-</v>
      </c>
      <c r="O151" s="10">
        <f t="shared" si="32"/>
        <v>0</v>
      </c>
      <c r="P151" s="10">
        <f t="shared" si="33"/>
        <v>0</v>
      </c>
      <c r="Q151" s="10">
        <f t="shared" si="34"/>
        <v>30237.83</v>
      </c>
      <c r="R151" s="12" t="str">
        <f t="shared" si="35"/>
        <v>femmeNice</v>
      </c>
      <c r="S151" s="10">
        <f t="shared" si="37"/>
        <v>0</v>
      </c>
    </row>
    <row r="152" spans="1:19" s="10" customFormat="1" x14ac:dyDescent="0.2">
      <c r="A152" s="18" t="str">
        <f t="shared" si="39"/>
        <v>CRMK7744</v>
      </c>
      <c r="B152" s="18" t="str">
        <f t="shared" si="39"/>
        <v>KARSENTY</v>
      </c>
      <c r="C152" s="18" t="str">
        <f t="shared" si="39"/>
        <v>Christian</v>
      </c>
      <c r="D152" s="18" t="str">
        <f t="shared" si="39"/>
        <v>1-agent</v>
      </c>
      <c r="E152" s="18" t="str">
        <f t="shared" si="39"/>
        <v>Nice</v>
      </c>
      <c r="F152" s="18" t="str">
        <f t="shared" si="39"/>
        <v>pièce 95</v>
      </c>
      <c r="G152" s="18">
        <f t="shared" si="39"/>
        <v>3593</v>
      </c>
      <c r="H152" s="18">
        <f t="shared" si="39"/>
        <v>30103.26</v>
      </c>
      <c r="I152" s="18" t="str">
        <f t="shared" si="39"/>
        <v>homme</v>
      </c>
      <c r="J152" s="18">
        <f t="shared" si="39"/>
        <v>33485</v>
      </c>
      <c r="K152" s="18">
        <f t="shared" ca="1" si="39"/>
        <v>26</v>
      </c>
      <c r="L152" s="12" t="str">
        <f t="shared" si="29"/>
        <v>homme1-agent</v>
      </c>
      <c r="M152" s="12" t="str">
        <f t="shared" si="30"/>
        <v>homme1-agentNice</v>
      </c>
      <c r="N152" s="16" t="str">
        <f t="shared" si="31"/>
        <v>-</v>
      </c>
      <c r="O152" s="10">
        <f t="shared" si="32"/>
        <v>0</v>
      </c>
      <c r="P152" s="10">
        <f t="shared" si="33"/>
        <v>0</v>
      </c>
      <c r="Q152" s="10" t="str">
        <f t="shared" si="34"/>
        <v>-</v>
      </c>
      <c r="R152" s="12" t="str">
        <f t="shared" si="35"/>
        <v>hommeNice</v>
      </c>
      <c r="S152" s="10">
        <f t="shared" si="37"/>
        <v>0</v>
      </c>
    </row>
    <row r="153" spans="1:19" s="10" customFormat="1" x14ac:dyDescent="0.2">
      <c r="A153" s="18" t="str">
        <f t="shared" si="39"/>
        <v>CPEK8401</v>
      </c>
      <c r="B153" s="18" t="str">
        <f t="shared" si="39"/>
        <v>KILBURG</v>
      </c>
      <c r="C153" s="18" t="str">
        <f t="shared" si="39"/>
        <v>Caroline</v>
      </c>
      <c r="D153" s="18" t="str">
        <f t="shared" si="39"/>
        <v>1-agent</v>
      </c>
      <c r="E153" s="18" t="str">
        <f t="shared" si="39"/>
        <v>Paris</v>
      </c>
      <c r="F153" s="18" t="str">
        <f t="shared" si="39"/>
        <v>pièce 115</v>
      </c>
      <c r="G153" s="18">
        <f t="shared" si="39"/>
        <v>3144</v>
      </c>
      <c r="H153" s="18">
        <f t="shared" si="39"/>
        <v>25601.89</v>
      </c>
      <c r="I153" s="18" t="str">
        <f t="shared" si="39"/>
        <v>femme</v>
      </c>
      <c r="J153" s="18">
        <f t="shared" si="39"/>
        <v>33220</v>
      </c>
      <c r="K153" s="18">
        <f t="shared" ca="1" si="39"/>
        <v>27</v>
      </c>
      <c r="L153" s="12" t="str">
        <f t="shared" si="29"/>
        <v>femme1-agent</v>
      </c>
      <c r="M153" s="12" t="str">
        <f t="shared" si="30"/>
        <v>femme1-agentParis</v>
      </c>
      <c r="N153" s="16" t="str">
        <f t="shared" si="31"/>
        <v>-</v>
      </c>
      <c r="O153" s="10">
        <f t="shared" si="32"/>
        <v>0</v>
      </c>
      <c r="P153" s="10">
        <f t="shared" si="33"/>
        <v>0</v>
      </c>
      <c r="Q153" s="10" t="str">
        <f t="shared" si="34"/>
        <v>-</v>
      </c>
      <c r="R153" s="12" t="str">
        <f t="shared" si="35"/>
        <v>femmeParis</v>
      </c>
      <c r="S153" s="10">
        <f t="shared" si="37"/>
        <v>1</v>
      </c>
    </row>
    <row r="154" spans="1:19" s="10" customFormat="1" x14ac:dyDescent="0.2">
      <c r="A154" s="18" t="str">
        <f t="shared" si="39"/>
        <v>DICK8204</v>
      </c>
      <c r="B154" s="18" t="str">
        <f t="shared" si="39"/>
        <v>KONGOLO</v>
      </c>
      <c r="C154" s="18" t="str">
        <f t="shared" si="39"/>
        <v>David</v>
      </c>
      <c r="D154" s="18" t="str">
        <f t="shared" si="39"/>
        <v>1-agent</v>
      </c>
      <c r="E154" s="18" t="str">
        <f t="shared" si="39"/>
        <v>Nice</v>
      </c>
      <c r="F154" s="18" t="str">
        <f t="shared" si="39"/>
        <v>pièce 107</v>
      </c>
      <c r="G154" s="18">
        <f t="shared" si="39"/>
        <v>3248</v>
      </c>
      <c r="H154" s="18">
        <f t="shared" si="39"/>
        <v>30625.69</v>
      </c>
      <c r="I154" s="18" t="str">
        <f t="shared" si="39"/>
        <v>homme</v>
      </c>
      <c r="J154" s="18">
        <f t="shared" si="39"/>
        <v>32189</v>
      </c>
      <c r="K154" s="18">
        <f t="shared" ca="1" si="39"/>
        <v>29</v>
      </c>
      <c r="L154" s="12" t="str">
        <f t="shared" si="29"/>
        <v>homme1-agent</v>
      </c>
      <c r="M154" s="12" t="str">
        <f t="shared" si="30"/>
        <v>homme1-agentNice</v>
      </c>
      <c r="N154" s="16" t="str">
        <f t="shared" si="31"/>
        <v>-</v>
      </c>
      <c r="O154" s="10">
        <f t="shared" si="32"/>
        <v>0</v>
      </c>
      <c r="P154" s="10">
        <f t="shared" si="33"/>
        <v>0</v>
      </c>
      <c r="Q154" s="10" t="str">
        <f t="shared" si="34"/>
        <v>-</v>
      </c>
      <c r="R154" s="12" t="str">
        <f t="shared" si="35"/>
        <v>hommeNice</v>
      </c>
      <c r="S154" s="10">
        <f t="shared" si="37"/>
        <v>1</v>
      </c>
    </row>
    <row r="155" spans="1:19" s="10" customFormat="1" x14ac:dyDescent="0.2">
      <c r="A155" s="18" t="str">
        <f t="shared" si="39"/>
        <v>AYUK6063</v>
      </c>
      <c r="B155" s="18" t="str">
        <f t="shared" si="39"/>
        <v>KRIEF</v>
      </c>
      <c r="C155" s="18" t="str">
        <f t="shared" si="39"/>
        <v>Arlette</v>
      </c>
      <c r="D155" s="18" t="str">
        <f t="shared" si="39"/>
        <v>1-agent</v>
      </c>
      <c r="E155" s="18" t="str">
        <f t="shared" si="39"/>
        <v>Nice</v>
      </c>
      <c r="F155" s="18" t="str">
        <f t="shared" si="39"/>
        <v>pièce 64</v>
      </c>
      <c r="G155" s="18">
        <f t="shared" si="39"/>
        <v>3676</v>
      </c>
      <c r="H155" s="18">
        <f t="shared" si="39"/>
        <v>23769.279999999999</v>
      </c>
      <c r="I155" s="18" t="str">
        <f t="shared" si="39"/>
        <v>femme</v>
      </c>
      <c r="J155" s="18">
        <f t="shared" si="39"/>
        <v>24167</v>
      </c>
      <c r="K155" s="18">
        <f t="shared" ca="1" si="39"/>
        <v>51</v>
      </c>
      <c r="L155" s="12" t="str">
        <f t="shared" si="29"/>
        <v>femme1-agent</v>
      </c>
      <c r="M155" s="12" t="str">
        <f t="shared" si="30"/>
        <v>femme1-agentNice</v>
      </c>
      <c r="N155" s="16" t="str">
        <f t="shared" si="31"/>
        <v>-</v>
      </c>
      <c r="O155" s="10">
        <f t="shared" si="32"/>
        <v>0</v>
      </c>
      <c r="P155" s="10">
        <f t="shared" si="33"/>
        <v>1</v>
      </c>
      <c r="Q155" s="10" t="str">
        <f t="shared" si="34"/>
        <v>-</v>
      </c>
      <c r="R155" s="12" t="str">
        <f t="shared" si="35"/>
        <v>femmeNice</v>
      </c>
      <c r="S155" s="10">
        <f t="shared" si="37"/>
        <v>0</v>
      </c>
    </row>
    <row r="156" spans="1:19" s="10" customFormat="1" x14ac:dyDescent="0.2">
      <c r="A156" s="18" t="str">
        <f t="shared" si="39"/>
        <v>JBKK8146</v>
      </c>
      <c r="B156" s="18" t="str">
        <f t="shared" si="39"/>
        <v>KTORZA</v>
      </c>
      <c r="C156" s="18" t="str">
        <f t="shared" si="39"/>
        <v>Juliette</v>
      </c>
      <c r="D156" s="18" t="str">
        <f t="shared" si="39"/>
        <v>1-agent</v>
      </c>
      <c r="E156" s="18" t="str">
        <f t="shared" si="39"/>
        <v>Nice</v>
      </c>
      <c r="F156" s="18" t="str">
        <f t="shared" si="39"/>
        <v>pièce 35</v>
      </c>
      <c r="G156" s="18">
        <f t="shared" si="39"/>
        <v>3056</v>
      </c>
      <c r="H156" s="18">
        <f t="shared" si="39"/>
        <v>22033.21</v>
      </c>
      <c r="I156" s="18" t="str">
        <f t="shared" si="39"/>
        <v>femme</v>
      </c>
      <c r="J156" s="18">
        <f t="shared" si="39"/>
        <v>35679</v>
      </c>
      <c r="K156" s="18">
        <f t="shared" ca="1" si="39"/>
        <v>20</v>
      </c>
      <c r="L156" s="12" t="str">
        <f t="shared" si="29"/>
        <v>femme1-agent</v>
      </c>
      <c r="M156" s="12" t="str">
        <f t="shared" si="30"/>
        <v>femme1-agentNice</v>
      </c>
      <c r="N156" s="16" t="str">
        <f t="shared" si="31"/>
        <v>-</v>
      </c>
      <c r="O156" s="10">
        <f t="shared" si="32"/>
        <v>0</v>
      </c>
      <c r="P156" s="10">
        <f t="shared" si="33"/>
        <v>1</v>
      </c>
      <c r="Q156" s="10" t="str">
        <f t="shared" si="34"/>
        <v>-</v>
      </c>
      <c r="R156" s="12" t="str">
        <f t="shared" si="35"/>
        <v>femmeNice</v>
      </c>
      <c r="S156" s="10">
        <f t="shared" si="37"/>
        <v>1</v>
      </c>
    </row>
    <row r="157" spans="1:19" s="10" customFormat="1" x14ac:dyDescent="0.2">
      <c r="A157" s="18" t="str">
        <f t="shared" si="39"/>
        <v>AVWL8675</v>
      </c>
      <c r="B157" s="18" t="str">
        <f t="shared" si="39"/>
        <v>LACHAUSSÉE</v>
      </c>
      <c r="C157" s="18" t="str">
        <f t="shared" si="39"/>
        <v>Anita</v>
      </c>
      <c r="D157" s="18" t="str">
        <f t="shared" si="39"/>
        <v>1-agent</v>
      </c>
      <c r="E157" s="18" t="str">
        <f t="shared" si="39"/>
        <v>Nice</v>
      </c>
      <c r="F157" s="18" t="str">
        <f t="shared" si="39"/>
        <v>pièce 212</v>
      </c>
      <c r="G157" s="18">
        <f t="shared" si="39"/>
        <v>3142</v>
      </c>
      <c r="H157" s="18">
        <f t="shared" si="39"/>
        <v>22352.799999999999</v>
      </c>
      <c r="I157" s="18" t="str">
        <f t="shared" si="39"/>
        <v>femme</v>
      </c>
      <c r="J157" s="18">
        <f t="shared" si="39"/>
        <v>19265</v>
      </c>
      <c r="K157" s="18">
        <f t="shared" ca="1" si="39"/>
        <v>65</v>
      </c>
      <c r="L157" s="12" t="str">
        <f t="shared" si="29"/>
        <v>femme1-agent</v>
      </c>
      <c r="M157" s="12" t="str">
        <f t="shared" si="30"/>
        <v>femme1-agentNice</v>
      </c>
      <c r="N157" s="16" t="str">
        <f t="shared" si="31"/>
        <v>-</v>
      </c>
      <c r="O157" s="10">
        <f t="shared" si="32"/>
        <v>0</v>
      </c>
      <c r="P157" s="10">
        <f t="shared" si="33"/>
        <v>1</v>
      </c>
      <c r="Q157" s="10" t="str">
        <f t="shared" si="34"/>
        <v>-</v>
      </c>
      <c r="R157" s="12" t="str">
        <f t="shared" si="35"/>
        <v>femmeNice</v>
      </c>
      <c r="S157" s="10">
        <f t="shared" si="37"/>
        <v>1</v>
      </c>
    </row>
    <row r="158" spans="1:19" s="10" customFormat="1" x14ac:dyDescent="0.2">
      <c r="A158" s="18" t="str">
        <f t="shared" si="39"/>
        <v>VMWL6764</v>
      </c>
      <c r="B158" s="18" t="str">
        <f t="shared" si="39"/>
        <v>LACIRE</v>
      </c>
      <c r="C158" s="18" t="str">
        <f t="shared" si="39"/>
        <v>Vincent</v>
      </c>
      <c r="D158" s="18" t="str">
        <f t="shared" si="39"/>
        <v>3-cadre</v>
      </c>
      <c r="E158" s="18" t="str">
        <f t="shared" si="39"/>
        <v>Strasbourg</v>
      </c>
      <c r="F158" s="18" t="str">
        <f t="shared" si="39"/>
        <v>pièce 20</v>
      </c>
      <c r="G158" s="18">
        <f t="shared" si="39"/>
        <v>3668</v>
      </c>
      <c r="H158" s="18">
        <f t="shared" si="39"/>
        <v>55197.45</v>
      </c>
      <c r="I158" s="18" t="str">
        <f t="shared" si="39"/>
        <v>homme</v>
      </c>
      <c r="J158" s="18">
        <f t="shared" si="39"/>
        <v>35196</v>
      </c>
      <c r="K158" s="18">
        <f t="shared" ca="1" si="39"/>
        <v>21</v>
      </c>
      <c r="L158" s="12" t="str">
        <f t="shared" si="29"/>
        <v>homme3-cadre</v>
      </c>
      <c r="M158" s="12" t="str">
        <f t="shared" si="30"/>
        <v>homme3-cadreStrasbourg</v>
      </c>
      <c r="N158" s="16" t="str">
        <f t="shared" si="31"/>
        <v>-</v>
      </c>
      <c r="O158" s="10">
        <f t="shared" si="32"/>
        <v>0</v>
      </c>
      <c r="P158" s="10">
        <f t="shared" si="33"/>
        <v>0</v>
      </c>
      <c r="Q158" s="10">
        <f t="shared" si="34"/>
        <v>55197.45</v>
      </c>
      <c r="R158" s="12" t="str">
        <f t="shared" si="35"/>
        <v>hommeStrasbourg</v>
      </c>
      <c r="S158" s="10">
        <f t="shared" si="37"/>
        <v>0</v>
      </c>
    </row>
    <row r="159" spans="1:19" s="10" customFormat="1" x14ac:dyDescent="0.2">
      <c r="A159" s="18" t="str">
        <f t="shared" si="39"/>
        <v>CPJL6502</v>
      </c>
      <c r="B159" s="18" t="str">
        <f t="shared" si="39"/>
        <v>LADD</v>
      </c>
      <c r="C159" s="18" t="str">
        <f t="shared" si="39"/>
        <v>Claude</v>
      </c>
      <c r="D159" s="18" t="str">
        <f t="shared" si="39"/>
        <v>2-maitrise</v>
      </c>
      <c r="E159" s="18" t="str">
        <f t="shared" si="39"/>
        <v>Nice</v>
      </c>
      <c r="F159" s="18" t="str">
        <f t="shared" si="39"/>
        <v>pièce 233</v>
      </c>
      <c r="G159" s="18">
        <f t="shared" si="39"/>
        <v>3130</v>
      </c>
      <c r="H159" s="18">
        <f t="shared" si="39"/>
        <v>31065.27</v>
      </c>
      <c r="I159" s="18" t="str">
        <f t="shared" si="39"/>
        <v>femme</v>
      </c>
      <c r="J159" s="18">
        <f t="shared" si="39"/>
        <v>26884</v>
      </c>
      <c r="K159" s="18">
        <f t="shared" ca="1" si="39"/>
        <v>44</v>
      </c>
      <c r="L159" s="12" t="str">
        <f t="shared" si="29"/>
        <v>femme2-maitrise</v>
      </c>
      <c r="M159" s="12" t="str">
        <f t="shared" si="30"/>
        <v>femme2-maitriseNice</v>
      </c>
      <c r="N159" s="16" t="str">
        <f t="shared" si="31"/>
        <v>-</v>
      </c>
      <c r="O159" s="10">
        <f t="shared" si="32"/>
        <v>0</v>
      </c>
      <c r="P159" s="10">
        <f t="shared" si="33"/>
        <v>0</v>
      </c>
      <c r="Q159" s="10">
        <f t="shared" si="34"/>
        <v>31065.27</v>
      </c>
      <c r="R159" s="12" t="str">
        <f t="shared" si="35"/>
        <v>femmeNice</v>
      </c>
      <c r="S159" s="10">
        <f t="shared" si="37"/>
        <v>0</v>
      </c>
    </row>
    <row r="160" spans="1:19" s="10" customFormat="1" x14ac:dyDescent="0.2">
      <c r="A160" s="18" t="str">
        <f t="shared" si="39"/>
        <v>JMSL8134</v>
      </c>
      <c r="B160" s="18" t="str">
        <f t="shared" si="39"/>
        <v>LAFORET</v>
      </c>
      <c r="C160" s="18" t="str">
        <f t="shared" si="39"/>
        <v>Clara</v>
      </c>
      <c r="D160" s="18" t="str">
        <f t="shared" si="39"/>
        <v>1-agent</v>
      </c>
      <c r="E160" s="18" t="str">
        <f t="shared" si="39"/>
        <v>Paris</v>
      </c>
      <c r="F160" s="18" t="str">
        <f t="shared" si="39"/>
        <v>pièce 78</v>
      </c>
      <c r="G160" s="18">
        <f t="shared" si="39"/>
        <v>3607</v>
      </c>
      <c r="H160" s="18">
        <f t="shared" si="39"/>
        <v>25195.54</v>
      </c>
      <c r="I160" s="18" t="str">
        <f t="shared" si="39"/>
        <v>femme</v>
      </c>
      <c r="J160" s="18">
        <f t="shared" si="39"/>
        <v>26979</v>
      </c>
      <c r="K160" s="18">
        <f t="shared" ca="1" si="39"/>
        <v>44</v>
      </c>
      <c r="L160" s="12" t="str">
        <f t="shared" si="29"/>
        <v>femme1-agent</v>
      </c>
      <c r="M160" s="12" t="str">
        <f t="shared" si="30"/>
        <v>femme1-agentParis</v>
      </c>
      <c r="N160" s="16" t="str">
        <f t="shared" si="31"/>
        <v>-</v>
      </c>
      <c r="O160" s="10">
        <f t="shared" si="32"/>
        <v>0</v>
      </c>
      <c r="P160" s="10">
        <f t="shared" si="33"/>
        <v>0</v>
      </c>
      <c r="Q160" s="10" t="str">
        <f t="shared" si="34"/>
        <v>-</v>
      </c>
      <c r="R160" s="12" t="str">
        <f t="shared" si="35"/>
        <v>femmeParis</v>
      </c>
      <c r="S160" s="10">
        <f t="shared" si="37"/>
        <v>1</v>
      </c>
    </row>
    <row r="161" spans="1:19" s="10" customFormat="1" x14ac:dyDescent="0.2">
      <c r="A161" s="18" t="str">
        <f t="shared" ref="A161:K170" si="40">INDEX(Feuille_base_de_données,ROW(),COLUMN())</f>
        <v>JMSL4414</v>
      </c>
      <c r="B161" s="18" t="str">
        <f t="shared" si="40"/>
        <v>LAFORET</v>
      </c>
      <c r="C161" s="18" t="str">
        <f t="shared" si="40"/>
        <v>Hubert</v>
      </c>
      <c r="D161" s="18" t="str">
        <f t="shared" si="40"/>
        <v>3-cadre</v>
      </c>
      <c r="E161" s="18" t="str">
        <f t="shared" si="40"/>
        <v>Nice</v>
      </c>
      <c r="F161" s="18" t="str">
        <f t="shared" si="40"/>
        <v>pièce 228</v>
      </c>
      <c r="G161" s="18">
        <f t="shared" si="40"/>
        <v>3551</v>
      </c>
      <c r="H161" s="18">
        <f t="shared" si="40"/>
        <v>57976.97</v>
      </c>
      <c r="I161" s="18" t="str">
        <f t="shared" si="40"/>
        <v>homme</v>
      </c>
      <c r="J161" s="18">
        <f t="shared" si="40"/>
        <v>34394</v>
      </c>
      <c r="K161" s="18">
        <f t="shared" ca="1" si="40"/>
        <v>23</v>
      </c>
      <c r="L161" s="12" t="str">
        <f t="shared" si="29"/>
        <v>homme3-cadre</v>
      </c>
      <c r="M161" s="12" t="str">
        <f t="shared" si="30"/>
        <v>homme3-cadreNice</v>
      </c>
      <c r="N161" s="16" t="str">
        <f t="shared" si="31"/>
        <v>-</v>
      </c>
      <c r="O161" s="10">
        <f t="shared" si="32"/>
        <v>0</v>
      </c>
      <c r="P161" s="10">
        <f t="shared" si="33"/>
        <v>0</v>
      </c>
      <c r="Q161" s="10">
        <f t="shared" si="34"/>
        <v>57976.97</v>
      </c>
      <c r="R161" s="12" t="str">
        <f t="shared" si="35"/>
        <v>hommeNice</v>
      </c>
      <c r="S161" s="10">
        <f t="shared" si="37"/>
        <v>1</v>
      </c>
    </row>
    <row r="162" spans="1:19" s="10" customFormat="1" x14ac:dyDescent="0.2">
      <c r="A162" s="18" t="str">
        <f t="shared" si="40"/>
        <v>PWML6446</v>
      </c>
      <c r="B162" s="18" t="str">
        <f t="shared" si="40"/>
        <v>LAM</v>
      </c>
      <c r="C162" s="18" t="str">
        <f t="shared" si="40"/>
        <v>Pierrette</v>
      </c>
      <c r="D162" s="18" t="str">
        <f t="shared" si="40"/>
        <v>1-agent</v>
      </c>
      <c r="E162" s="18" t="str">
        <f t="shared" si="40"/>
        <v>Paris</v>
      </c>
      <c r="F162" s="18" t="str">
        <f t="shared" si="40"/>
        <v>pièce 135</v>
      </c>
      <c r="G162" s="18">
        <f t="shared" si="40"/>
        <v>3718</v>
      </c>
      <c r="H162" s="18">
        <f t="shared" si="40"/>
        <v>24307.919999999998</v>
      </c>
      <c r="I162" s="18" t="str">
        <f t="shared" si="40"/>
        <v>femme</v>
      </c>
      <c r="J162" s="18">
        <f t="shared" si="40"/>
        <v>26792</v>
      </c>
      <c r="K162" s="18">
        <f t="shared" ca="1" si="40"/>
        <v>44</v>
      </c>
      <c r="L162" s="12" t="str">
        <f t="shared" si="29"/>
        <v>femme1-agent</v>
      </c>
      <c r="M162" s="12" t="str">
        <f t="shared" si="30"/>
        <v>femme1-agentParis</v>
      </c>
      <c r="N162" s="16" t="str">
        <f t="shared" si="31"/>
        <v>-</v>
      </c>
      <c r="O162" s="10">
        <f t="shared" si="32"/>
        <v>0</v>
      </c>
      <c r="P162" s="10">
        <f t="shared" si="33"/>
        <v>1</v>
      </c>
      <c r="Q162" s="10" t="str">
        <f t="shared" si="34"/>
        <v>-</v>
      </c>
      <c r="R162" s="12" t="str">
        <f t="shared" si="35"/>
        <v>femmeParis</v>
      </c>
      <c r="S162" s="10">
        <f t="shared" si="37"/>
        <v>0</v>
      </c>
    </row>
    <row r="163" spans="1:19" s="10" customFormat="1" x14ac:dyDescent="0.2">
      <c r="A163" s="18" t="str">
        <f t="shared" si="40"/>
        <v>GJOL6366</v>
      </c>
      <c r="B163" s="18" t="str">
        <f t="shared" si="40"/>
        <v>LAMBERT</v>
      </c>
      <c r="C163" s="18" t="str">
        <f t="shared" si="40"/>
        <v>Geneviève</v>
      </c>
      <c r="D163" s="18" t="str">
        <f t="shared" si="40"/>
        <v>1-agent</v>
      </c>
      <c r="E163" s="18" t="str">
        <f t="shared" si="40"/>
        <v>Nice</v>
      </c>
      <c r="F163" s="18" t="str">
        <f t="shared" si="40"/>
        <v>pièce 240</v>
      </c>
      <c r="G163" s="18">
        <f t="shared" si="40"/>
        <v>3153</v>
      </c>
      <c r="H163" s="18">
        <f t="shared" si="40"/>
        <v>27355.61</v>
      </c>
      <c r="I163" s="18" t="str">
        <f t="shared" si="40"/>
        <v>femme</v>
      </c>
      <c r="J163" s="18">
        <f t="shared" si="40"/>
        <v>28680</v>
      </c>
      <c r="K163" s="18">
        <f t="shared" ca="1" si="40"/>
        <v>39</v>
      </c>
      <c r="L163" s="12" t="str">
        <f t="shared" si="29"/>
        <v>femme1-agent</v>
      </c>
      <c r="M163" s="12" t="str">
        <f t="shared" si="30"/>
        <v>femme1-agentNice</v>
      </c>
      <c r="N163" s="16" t="str">
        <f t="shared" si="31"/>
        <v>-</v>
      </c>
      <c r="O163" s="10">
        <f t="shared" si="32"/>
        <v>0</v>
      </c>
      <c r="P163" s="10">
        <f t="shared" si="33"/>
        <v>0</v>
      </c>
      <c r="Q163" s="10" t="str">
        <f t="shared" si="34"/>
        <v>-</v>
      </c>
      <c r="R163" s="12" t="str">
        <f t="shared" si="35"/>
        <v>femmeNice</v>
      </c>
      <c r="S163" s="10">
        <f t="shared" si="37"/>
        <v>0</v>
      </c>
    </row>
    <row r="164" spans="1:19" s="10" customFormat="1" x14ac:dyDescent="0.2">
      <c r="A164" s="18" t="str">
        <f t="shared" si="40"/>
        <v>JMSL5641</v>
      </c>
      <c r="B164" s="18" t="str">
        <f t="shared" si="40"/>
        <v>LANDON</v>
      </c>
      <c r="C164" s="18" t="str">
        <f t="shared" si="40"/>
        <v>Marie-Odile</v>
      </c>
      <c r="D164" s="18" t="str">
        <f t="shared" si="40"/>
        <v>4-cadre supérieur</v>
      </c>
      <c r="E164" s="18" t="str">
        <f t="shared" si="40"/>
        <v>Nice</v>
      </c>
      <c r="F164" s="18" t="str">
        <f t="shared" si="40"/>
        <v>pièce 216</v>
      </c>
      <c r="G164" s="18">
        <f t="shared" si="40"/>
        <v>3247</v>
      </c>
      <c r="H164" s="18">
        <f t="shared" si="40"/>
        <v>98714.12</v>
      </c>
      <c r="I164" s="18" t="str">
        <f t="shared" si="40"/>
        <v>femme</v>
      </c>
      <c r="J164" s="18">
        <f t="shared" si="40"/>
        <v>23677</v>
      </c>
      <c r="K164" s="18">
        <f t="shared" ca="1" si="40"/>
        <v>53</v>
      </c>
      <c r="L164" s="12" t="str">
        <f t="shared" si="29"/>
        <v>femme4-cadre supérieur</v>
      </c>
      <c r="M164" s="12" t="str">
        <f t="shared" si="30"/>
        <v>femme4-cadre supérieurNice</v>
      </c>
      <c r="N164" s="16">
        <f t="shared" si="31"/>
        <v>23677</v>
      </c>
      <c r="O164" s="10">
        <f t="shared" si="32"/>
        <v>1</v>
      </c>
      <c r="P164" s="10">
        <f t="shared" si="33"/>
        <v>0</v>
      </c>
      <c r="Q164" s="10">
        <f t="shared" si="34"/>
        <v>98714.12</v>
      </c>
      <c r="R164" s="12" t="str">
        <f t="shared" si="35"/>
        <v>femmeNice</v>
      </c>
      <c r="S164" s="10">
        <f t="shared" si="37"/>
        <v>1</v>
      </c>
    </row>
    <row r="165" spans="1:19" s="10" customFormat="1" x14ac:dyDescent="0.2">
      <c r="A165" s="18" t="str">
        <f t="shared" si="40"/>
        <v>NPNL7115</v>
      </c>
      <c r="B165" s="18" t="str">
        <f t="shared" si="40"/>
        <v>LANLO</v>
      </c>
      <c r="C165" s="18" t="str">
        <f t="shared" si="40"/>
        <v>Nathalie</v>
      </c>
      <c r="D165" s="18" t="str">
        <f t="shared" si="40"/>
        <v>1-agent</v>
      </c>
      <c r="E165" s="18" t="str">
        <f t="shared" si="40"/>
        <v>Nice</v>
      </c>
      <c r="F165" s="18" t="str">
        <f t="shared" si="40"/>
        <v>pièce 138</v>
      </c>
      <c r="G165" s="18">
        <f t="shared" si="40"/>
        <v>3695</v>
      </c>
      <c r="H165" s="18">
        <f t="shared" si="40"/>
        <v>26426.66</v>
      </c>
      <c r="I165" s="18" t="str">
        <f t="shared" si="40"/>
        <v>femme</v>
      </c>
      <c r="J165" s="18">
        <f t="shared" si="40"/>
        <v>32727</v>
      </c>
      <c r="K165" s="18">
        <f t="shared" ca="1" si="40"/>
        <v>28</v>
      </c>
      <c r="L165" s="12" t="str">
        <f t="shared" si="29"/>
        <v>femme1-agent</v>
      </c>
      <c r="M165" s="12" t="str">
        <f t="shared" si="30"/>
        <v>femme1-agentNice</v>
      </c>
      <c r="N165" s="16" t="str">
        <f t="shared" si="31"/>
        <v>-</v>
      </c>
      <c r="O165" s="10">
        <f t="shared" si="32"/>
        <v>0</v>
      </c>
      <c r="P165" s="10">
        <f t="shared" si="33"/>
        <v>0</v>
      </c>
      <c r="Q165" s="10" t="str">
        <f t="shared" si="34"/>
        <v>-</v>
      </c>
      <c r="R165" s="12" t="str">
        <f t="shared" si="35"/>
        <v>femmeNice</v>
      </c>
      <c r="S165" s="10">
        <f t="shared" si="37"/>
        <v>1</v>
      </c>
    </row>
    <row r="166" spans="1:19" s="10" customFormat="1" x14ac:dyDescent="0.2">
      <c r="A166" s="18" t="str">
        <f t="shared" si="40"/>
        <v>NXOL5641</v>
      </c>
      <c r="B166" s="18" t="str">
        <f t="shared" si="40"/>
        <v>LAUB</v>
      </c>
      <c r="C166" s="18" t="str">
        <f t="shared" si="40"/>
        <v>Nicole</v>
      </c>
      <c r="D166" s="18" t="str">
        <f t="shared" si="40"/>
        <v>1-agent</v>
      </c>
      <c r="E166" s="18" t="str">
        <f t="shared" si="40"/>
        <v>Paris</v>
      </c>
      <c r="F166" s="18" t="str">
        <f t="shared" si="40"/>
        <v>plateau 1</v>
      </c>
      <c r="G166" s="18">
        <f t="shared" si="40"/>
        <v>3333</v>
      </c>
      <c r="H166" s="18">
        <f t="shared" si="40"/>
        <v>23635.279999999999</v>
      </c>
      <c r="I166" s="18" t="str">
        <f t="shared" si="40"/>
        <v>femme</v>
      </c>
      <c r="J166" s="18">
        <f t="shared" si="40"/>
        <v>23155</v>
      </c>
      <c r="K166" s="18">
        <f t="shared" ca="1" si="40"/>
        <v>54</v>
      </c>
      <c r="L166" s="12" t="str">
        <f t="shared" si="29"/>
        <v>femme1-agent</v>
      </c>
      <c r="M166" s="12" t="str">
        <f t="shared" si="30"/>
        <v>femme1-agentParis</v>
      </c>
      <c r="N166" s="16" t="str">
        <f t="shared" si="31"/>
        <v>-</v>
      </c>
      <c r="O166" s="10">
        <f t="shared" si="32"/>
        <v>0</v>
      </c>
      <c r="P166" s="10">
        <f t="shared" si="33"/>
        <v>1</v>
      </c>
      <c r="Q166" s="10" t="str">
        <f t="shared" si="34"/>
        <v>-</v>
      </c>
      <c r="R166" s="12" t="str">
        <f t="shared" si="35"/>
        <v>femmeParis</v>
      </c>
      <c r="S166" s="10">
        <f t="shared" si="37"/>
        <v>1</v>
      </c>
    </row>
    <row r="167" spans="1:19" s="10" customFormat="1" x14ac:dyDescent="0.2">
      <c r="A167" s="18" t="str">
        <f t="shared" si="40"/>
        <v>JBHL5567</v>
      </c>
      <c r="B167" s="18" t="str">
        <f t="shared" si="40"/>
        <v>LE BARBANCHON</v>
      </c>
      <c r="C167" s="18" t="str">
        <f t="shared" si="40"/>
        <v>Jeanine</v>
      </c>
      <c r="D167" s="18" t="str">
        <f t="shared" si="40"/>
        <v>1-agent</v>
      </c>
      <c r="E167" s="18" t="str">
        <f t="shared" si="40"/>
        <v>Nice</v>
      </c>
      <c r="F167" s="18" t="str">
        <f t="shared" si="40"/>
        <v>pièce S/S</v>
      </c>
      <c r="G167" s="18">
        <f t="shared" si="40"/>
        <v>3104</v>
      </c>
      <c r="H167" s="18">
        <f t="shared" si="40"/>
        <v>23762.76</v>
      </c>
      <c r="I167" s="18" t="str">
        <f t="shared" si="40"/>
        <v>femme</v>
      </c>
      <c r="J167" s="18">
        <f t="shared" si="40"/>
        <v>23833</v>
      </c>
      <c r="K167" s="18">
        <f t="shared" ca="1" si="40"/>
        <v>52</v>
      </c>
      <c r="L167" s="12" t="str">
        <f t="shared" si="29"/>
        <v>femme1-agent</v>
      </c>
      <c r="M167" s="12" t="str">
        <f t="shared" si="30"/>
        <v>femme1-agentNice</v>
      </c>
      <c r="N167" s="16" t="str">
        <f t="shared" si="31"/>
        <v>-</v>
      </c>
      <c r="O167" s="10">
        <f t="shared" si="32"/>
        <v>0</v>
      </c>
      <c r="P167" s="10">
        <f t="shared" si="33"/>
        <v>1</v>
      </c>
      <c r="Q167" s="10" t="str">
        <f t="shared" si="34"/>
        <v>-</v>
      </c>
      <c r="R167" s="12" t="str">
        <f t="shared" si="35"/>
        <v>femmeNice</v>
      </c>
      <c r="S167" s="10">
        <f t="shared" si="37"/>
        <v>1</v>
      </c>
    </row>
    <row r="168" spans="1:19" s="10" customFormat="1" x14ac:dyDescent="0.2">
      <c r="A168" s="18" t="str">
        <f t="shared" si="40"/>
        <v>NFIL7015</v>
      </c>
      <c r="B168" s="18" t="str">
        <f t="shared" si="40"/>
        <v>LE HYARIC</v>
      </c>
      <c r="C168" s="18" t="str">
        <f t="shared" si="40"/>
        <v>Nathalie</v>
      </c>
      <c r="D168" s="18" t="str">
        <f t="shared" si="40"/>
        <v>1-agent</v>
      </c>
      <c r="E168" s="18" t="str">
        <f t="shared" si="40"/>
        <v>Nice</v>
      </c>
      <c r="F168" s="18" t="str">
        <f t="shared" si="40"/>
        <v>pièce 219</v>
      </c>
      <c r="G168" s="18">
        <f t="shared" si="40"/>
        <v>3204</v>
      </c>
      <c r="H168" s="18">
        <f t="shared" si="40"/>
        <v>25023.37</v>
      </c>
      <c r="I168" s="18" t="str">
        <f t="shared" si="40"/>
        <v>femme</v>
      </c>
      <c r="J168" s="18">
        <f t="shared" si="40"/>
        <v>25265</v>
      </c>
      <c r="K168" s="18">
        <f t="shared" ca="1" si="40"/>
        <v>48</v>
      </c>
      <c r="L168" s="12" t="str">
        <f t="shared" si="29"/>
        <v>femme1-agent</v>
      </c>
      <c r="M168" s="12" t="str">
        <f t="shared" si="30"/>
        <v>femme1-agentNice</v>
      </c>
      <c r="N168" s="16" t="str">
        <f t="shared" si="31"/>
        <v>-</v>
      </c>
      <c r="O168" s="10">
        <f t="shared" si="32"/>
        <v>0</v>
      </c>
      <c r="P168" s="10">
        <f t="shared" si="33"/>
        <v>0</v>
      </c>
      <c r="Q168" s="10" t="str">
        <f t="shared" si="34"/>
        <v>-</v>
      </c>
      <c r="R168" s="12" t="str">
        <f t="shared" si="35"/>
        <v>femmeNice</v>
      </c>
      <c r="S168" s="10">
        <f t="shared" si="37"/>
        <v>0</v>
      </c>
    </row>
    <row r="169" spans="1:19" s="10" customFormat="1" x14ac:dyDescent="0.2">
      <c r="A169" s="18" t="str">
        <f t="shared" si="40"/>
        <v>NIDL5751</v>
      </c>
      <c r="B169" s="18" t="str">
        <f t="shared" si="40"/>
        <v>LE LOCH</v>
      </c>
      <c r="C169" s="18" t="str">
        <f t="shared" si="40"/>
        <v>Nicole</v>
      </c>
      <c r="D169" s="18" t="str">
        <f t="shared" si="40"/>
        <v>4-cadre supérieur</v>
      </c>
      <c r="E169" s="18" t="str">
        <f t="shared" si="40"/>
        <v>Paris</v>
      </c>
      <c r="F169" s="18" t="str">
        <f t="shared" si="40"/>
        <v>pièce 70</v>
      </c>
      <c r="G169" s="18">
        <f t="shared" si="40"/>
        <v>3105</v>
      </c>
      <c r="H169" s="18">
        <f t="shared" si="40"/>
        <v>78050.97</v>
      </c>
      <c r="I169" s="18" t="str">
        <f t="shared" si="40"/>
        <v>femme</v>
      </c>
      <c r="J169" s="18">
        <f t="shared" si="40"/>
        <v>24182</v>
      </c>
      <c r="K169" s="18">
        <f t="shared" ca="1" si="40"/>
        <v>51</v>
      </c>
      <c r="L169" s="12" t="str">
        <f t="shared" si="29"/>
        <v>femme4-cadre supérieur</v>
      </c>
      <c r="M169" s="12" t="str">
        <f t="shared" si="30"/>
        <v>femme4-cadre supérieurParis</v>
      </c>
      <c r="N169" s="16">
        <f t="shared" si="31"/>
        <v>24182</v>
      </c>
      <c r="O169" s="10">
        <f t="shared" si="32"/>
        <v>1</v>
      </c>
      <c r="P169" s="10">
        <f t="shared" si="33"/>
        <v>0</v>
      </c>
      <c r="Q169" s="10">
        <f t="shared" si="34"/>
        <v>78050.97</v>
      </c>
      <c r="R169" s="12" t="str">
        <f t="shared" si="35"/>
        <v>femmeParis</v>
      </c>
      <c r="S169" s="10">
        <f t="shared" si="37"/>
        <v>1</v>
      </c>
    </row>
    <row r="170" spans="1:19" s="10" customFormat="1" x14ac:dyDescent="0.2">
      <c r="A170" s="18" t="str">
        <f t="shared" si="40"/>
        <v>JMSL5165</v>
      </c>
      <c r="B170" s="18" t="str">
        <f t="shared" si="40"/>
        <v>LE PREVOST</v>
      </c>
      <c r="C170" s="18" t="str">
        <f t="shared" si="40"/>
        <v>Marie-Anne</v>
      </c>
      <c r="D170" s="18" t="str">
        <f t="shared" si="40"/>
        <v>4-cadre supérieur</v>
      </c>
      <c r="E170" s="18" t="str">
        <f t="shared" si="40"/>
        <v>Nice</v>
      </c>
      <c r="F170" s="18" t="str">
        <f t="shared" si="40"/>
        <v>pièce 202</v>
      </c>
      <c r="G170" s="18">
        <f t="shared" si="40"/>
        <v>3590</v>
      </c>
      <c r="H170" s="18">
        <f t="shared" si="40"/>
        <v>82860.53</v>
      </c>
      <c r="I170" s="18" t="str">
        <f t="shared" si="40"/>
        <v>femme</v>
      </c>
      <c r="J170" s="18">
        <f t="shared" si="40"/>
        <v>25334</v>
      </c>
      <c r="K170" s="18">
        <f t="shared" ca="1" si="40"/>
        <v>48</v>
      </c>
      <c r="L170" s="12" t="str">
        <f t="shared" si="29"/>
        <v>femme4-cadre supérieur</v>
      </c>
      <c r="M170" s="12" t="str">
        <f t="shared" si="30"/>
        <v>femme4-cadre supérieurNice</v>
      </c>
      <c r="N170" s="16">
        <f t="shared" si="31"/>
        <v>25334</v>
      </c>
      <c r="O170" s="10">
        <f t="shared" si="32"/>
        <v>1</v>
      </c>
      <c r="P170" s="10">
        <f t="shared" si="33"/>
        <v>0</v>
      </c>
      <c r="Q170" s="10">
        <f t="shared" si="34"/>
        <v>82860.53</v>
      </c>
      <c r="R170" s="12" t="str">
        <f t="shared" si="35"/>
        <v>femmeNice</v>
      </c>
      <c r="S170" s="10">
        <f t="shared" si="37"/>
        <v>1</v>
      </c>
    </row>
    <row r="171" spans="1:19" s="10" customFormat="1" x14ac:dyDescent="0.2">
      <c r="A171" s="18" t="str">
        <f t="shared" ref="A171:K180" si="41">INDEX(Feuille_base_de_données,ROW(),COLUMN())</f>
        <v>ENJL5235</v>
      </c>
      <c r="B171" s="18" t="str">
        <f t="shared" si="41"/>
        <v>LEBAS</v>
      </c>
      <c r="C171" s="18" t="str">
        <f t="shared" si="41"/>
        <v>Eliane</v>
      </c>
      <c r="D171" s="18" t="str">
        <f t="shared" si="41"/>
        <v>1-agent</v>
      </c>
      <c r="E171" s="18" t="str">
        <f t="shared" si="41"/>
        <v>Nice</v>
      </c>
      <c r="F171" s="18" t="str">
        <f t="shared" si="41"/>
        <v>pièce 73</v>
      </c>
      <c r="G171" s="18">
        <f t="shared" si="41"/>
        <v>3703</v>
      </c>
      <c r="H171" s="18">
        <f t="shared" si="41"/>
        <v>26726.93</v>
      </c>
      <c r="I171" s="18" t="str">
        <f t="shared" si="41"/>
        <v>femme</v>
      </c>
      <c r="J171" s="18">
        <f t="shared" si="41"/>
        <v>32205</v>
      </c>
      <c r="K171" s="18">
        <f t="shared" ca="1" si="41"/>
        <v>29</v>
      </c>
      <c r="L171" s="12" t="str">
        <f t="shared" si="29"/>
        <v>femme1-agent</v>
      </c>
      <c r="M171" s="12" t="str">
        <f t="shared" si="30"/>
        <v>femme1-agentNice</v>
      </c>
      <c r="N171" s="16" t="str">
        <f t="shared" si="31"/>
        <v>-</v>
      </c>
      <c r="O171" s="10">
        <f t="shared" si="32"/>
        <v>0</v>
      </c>
      <c r="P171" s="10">
        <f t="shared" si="33"/>
        <v>0</v>
      </c>
      <c r="Q171" s="10" t="str">
        <f t="shared" si="34"/>
        <v>-</v>
      </c>
      <c r="R171" s="12" t="str">
        <f t="shared" si="35"/>
        <v>femmeNice</v>
      </c>
      <c r="S171" s="10">
        <f t="shared" si="37"/>
        <v>0</v>
      </c>
    </row>
    <row r="172" spans="1:19" s="10" customFormat="1" x14ac:dyDescent="0.2">
      <c r="A172" s="18" t="str">
        <f t="shared" si="41"/>
        <v>OGCL6364</v>
      </c>
      <c r="B172" s="18" t="str">
        <f t="shared" si="41"/>
        <v>LEBRETON</v>
      </c>
      <c r="C172" s="18" t="str">
        <f t="shared" si="41"/>
        <v>Olivier</v>
      </c>
      <c r="D172" s="18" t="str">
        <f t="shared" si="41"/>
        <v>1-agent</v>
      </c>
      <c r="E172" s="18" t="str">
        <f t="shared" si="41"/>
        <v>Paris</v>
      </c>
      <c r="F172" s="18" t="str">
        <f t="shared" si="41"/>
        <v>pièce 118</v>
      </c>
      <c r="G172" s="18">
        <f t="shared" si="41"/>
        <v>3124</v>
      </c>
      <c r="H172" s="18">
        <f t="shared" si="41"/>
        <v>27824.44</v>
      </c>
      <c r="I172" s="18" t="str">
        <f t="shared" si="41"/>
        <v>homme</v>
      </c>
      <c r="J172" s="18">
        <f t="shared" si="41"/>
        <v>28465</v>
      </c>
      <c r="K172" s="18">
        <f t="shared" ca="1" si="41"/>
        <v>40</v>
      </c>
      <c r="L172" s="12" t="str">
        <f t="shared" si="29"/>
        <v>homme1-agent</v>
      </c>
      <c r="M172" s="12" t="str">
        <f t="shared" si="30"/>
        <v>homme1-agentParis</v>
      </c>
      <c r="N172" s="16" t="str">
        <f t="shared" si="31"/>
        <v>-</v>
      </c>
      <c r="O172" s="10">
        <f t="shared" si="32"/>
        <v>0</v>
      </c>
      <c r="P172" s="10">
        <f t="shared" si="33"/>
        <v>0</v>
      </c>
      <c r="Q172" s="10" t="str">
        <f t="shared" si="34"/>
        <v>-</v>
      </c>
      <c r="R172" s="12" t="str">
        <f t="shared" si="35"/>
        <v>hommeParis</v>
      </c>
      <c r="S172" s="10">
        <f t="shared" si="37"/>
        <v>1</v>
      </c>
    </row>
    <row r="173" spans="1:19" s="10" customFormat="1" x14ac:dyDescent="0.2">
      <c r="A173" s="18" t="str">
        <f t="shared" si="41"/>
        <v>MADL6271</v>
      </c>
      <c r="B173" s="18" t="str">
        <f t="shared" si="41"/>
        <v>LEDOUX</v>
      </c>
      <c r="C173" s="18" t="str">
        <f t="shared" si="41"/>
        <v>Madeleine</v>
      </c>
      <c r="D173" s="18" t="str">
        <f t="shared" si="41"/>
        <v>1-agent</v>
      </c>
      <c r="E173" s="18" t="str">
        <f t="shared" si="41"/>
        <v>Nice</v>
      </c>
      <c r="F173" s="18" t="str">
        <f t="shared" si="41"/>
        <v>pièce 109</v>
      </c>
      <c r="G173" s="18">
        <f t="shared" si="41"/>
        <v>3722</v>
      </c>
      <c r="H173" s="18">
        <f t="shared" si="41"/>
        <v>31727.83</v>
      </c>
      <c r="I173" s="18" t="str">
        <f t="shared" si="41"/>
        <v>femme</v>
      </c>
      <c r="J173" s="18">
        <f t="shared" si="41"/>
        <v>27849</v>
      </c>
      <c r="K173" s="18">
        <f t="shared" ca="1" si="41"/>
        <v>41</v>
      </c>
      <c r="L173" s="12" t="str">
        <f t="shared" si="29"/>
        <v>femme1-agent</v>
      </c>
      <c r="M173" s="12" t="str">
        <f t="shared" si="30"/>
        <v>femme1-agentNice</v>
      </c>
      <c r="N173" s="16" t="str">
        <f t="shared" si="31"/>
        <v>-</v>
      </c>
      <c r="O173" s="10">
        <f t="shared" si="32"/>
        <v>0</v>
      </c>
      <c r="P173" s="10">
        <f t="shared" si="33"/>
        <v>0</v>
      </c>
      <c r="Q173" s="10" t="str">
        <f t="shared" si="34"/>
        <v>-</v>
      </c>
      <c r="R173" s="12" t="str">
        <f t="shared" si="35"/>
        <v>femmeNice</v>
      </c>
      <c r="S173" s="10">
        <f t="shared" si="37"/>
        <v>1</v>
      </c>
    </row>
    <row r="174" spans="1:19" s="10" customFormat="1" x14ac:dyDescent="0.2">
      <c r="A174" s="18" t="str">
        <f t="shared" si="41"/>
        <v>DDPL8406</v>
      </c>
      <c r="B174" s="18" t="str">
        <f t="shared" si="41"/>
        <v>LEE</v>
      </c>
      <c r="C174" s="18" t="str">
        <f t="shared" si="41"/>
        <v>Delphine</v>
      </c>
      <c r="D174" s="18" t="str">
        <f t="shared" si="41"/>
        <v>1-agent</v>
      </c>
      <c r="E174" s="18" t="str">
        <f t="shared" si="41"/>
        <v>Paris</v>
      </c>
      <c r="F174" s="18" t="str">
        <f t="shared" si="41"/>
        <v>pièce 73</v>
      </c>
      <c r="G174" s="18">
        <f t="shared" si="41"/>
        <v>3010</v>
      </c>
      <c r="H174" s="18">
        <f t="shared" si="41"/>
        <v>22167.06</v>
      </c>
      <c r="I174" s="18" t="str">
        <f t="shared" si="41"/>
        <v>femme</v>
      </c>
      <c r="J174" s="18">
        <f t="shared" si="41"/>
        <v>23591</v>
      </c>
      <c r="K174" s="18">
        <f t="shared" ca="1" si="41"/>
        <v>53</v>
      </c>
      <c r="L174" s="12" t="str">
        <f t="shared" si="29"/>
        <v>femme1-agent</v>
      </c>
      <c r="M174" s="12" t="str">
        <f t="shared" si="30"/>
        <v>femme1-agentParis</v>
      </c>
      <c r="N174" s="16" t="str">
        <f t="shared" si="31"/>
        <v>-</v>
      </c>
      <c r="O174" s="10">
        <f t="shared" si="32"/>
        <v>0</v>
      </c>
      <c r="P174" s="10">
        <f t="shared" si="33"/>
        <v>1</v>
      </c>
      <c r="Q174" s="10" t="str">
        <f t="shared" si="34"/>
        <v>-</v>
      </c>
      <c r="R174" s="12" t="str">
        <f t="shared" si="35"/>
        <v>femmeParis</v>
      </c>
      <c r="S174" s="10">
        <f t="shared" si="37"/>
        <v>0</v>
      </c>
    </row>
    <row r="175" spans="1:19" s="10" customFormat="1" x14ac:dyDescent="0.2">
      <c r="A175" s="18" t="str">
        <f t="shared" si="41"/>
        <v>MRDL8450</v>
      </c>
      <c r="B175" s="18" t="str">
        <f t="shared" si="41"/>
        <v>LEFORT</v>
      </c>
      <c r="C175" s="18" t="str">
        <f t="shared" si="41"/>
        <v>Myriam</v>
      </c>
      <c r="D175" s="18" t="str">
        <f t="shared" si="41"/>
        <v>1-agent</v>
      </c>
      <c r="E175" s="18" t="str">
        <f t="shared" si="41"/>
        <v>Nice</v>
      </c>
      <c r="F175" s="18" t="str">
        <f t="shared" si="41"/>
        <v>pièce 232</v>
      </c>
      <c r="G175" s="18">
        <f t="shared" si="41"/>
        <v>3055</v>
      </c>
      <c r="H175" s="18">
        <f t="shared" si="41"/>
        <v>26468.06</v>
      </c>
      <c r="I175" s="18" t="str">
        <f t="shared" si="41"/>
        <v>femme</v>
      </c>
      <c r="J175" s="18">
        <f t="shared" si="41"/>
        <v>33633</v>
      </c>
      <c r="K175" s="18">
        <f t="shared" ca="1" si="41"/>
        <v>25</v>
      </c>
      <c r="L175" s="12" t="str">
        <f t="shared" si="29"/>
        <v>femme1-agent</v>
      </c>
      <c r="M175" s="12" t="str">
        <f t="shared" si="30"/>
        <v>femme1-agentNice</v>
      </c>
      <c r="N175" s="16" t="str">
        <f t="shared" si="31"/>
        <v>-</v>
      </c>
      <c r="O175" s="10">
        <f t="shared" si="32"/>
        <v>0</v>
      </c>
      <c r="P175" s="10">
        <f t="shared" si="33"/>
        <v>0</v>
      </c>
      <c r="Q175" s="10" t="str">
        <f t="shared" si="34"/>
        <v>-</v>
      </c>
      <c r="R175" s="12" t="str">
        <f t="shared" si="35"/>
        <v>femmeNice</v>
      </c>
      <c r="S175" s="10">
        <f t="shared" si="37"/>
        <v>1</v>
      </c>
    </row>
    <row r="176" spans="1:19" s="10" customFormat="1" x14ac:dyDescent="0.2">
      <c r="A176" s="18" t="str">
        <f t="shared" si="41"/>
        <v>SNDL8075</v>
      </c>
      <c r="B176" s="18" t="str">
        <f t="shared" si="41"/>
        <v>LEGRAND</v>
      </c>
      <c r="C176" s="18" t="str">
        <f t="shared" si="41"/>
        <v>Stéphane</v>
      </c>
      <c r="D176" s="18" t="str">
        <f t="shared" si="41"/>
        <v>3-cadre</v>
      </c>
      <c r="E176" s="18" t="str">
        <f t="shared" si="41"/>
        <v>Paris</v>
      </c>
      <c r="F176" s="18" t="str">
        <f t="shared" si="41"/>
        <v>pièce 104</v>
      </c>
      <c r="G176" s="18">
        <f t="shared" si="41"/>
        <v>3148</v>
      </c>
      <c r="H176" s="18">
        <f t="shared" si="41"/>
        <v>51535.17</v>
      </c>
      <c r="I176" s="18" t="str">
        <f t="shared" si="41"/>
        <v>homme</v>
      </c>
      <c r="J176" s="18">
        <f t="shared" si="41"/>
        <v>25824</v>
      </c>
      <c r="K176" s="18">
        <f t="shared" ca="1" si="41"/>
        <v>47</v>
      </c>
      <c r="L176" s="12" t="str">
        <f t="shared" si="29"/>
        <v>homme3-cadre</v>
      </c>
      <c r="M176" s="12" t="str">
        <f t="shared" si="30"/>
        <v>homme3-cadreParis</v>
      </c>
      <c r="N176" s="16" t="str">
        <f t="shared" si="31"/>
        <v>-</v>
      </c>
      <c r="O176" s="10">
        <f t="shared" si="32"/>
        <v>0</v>
      </c>
      <c r="P176" s="10">
        <f t="shared" si="33"/>
        <v>0</v>
      </c>
      <c r="Q176" s="10">
        <f t="shared" si="34"/>
        <v>51535.17</v>
      </c>
      <c r="R176" s="12" t="str">
        <f t="shared" si="35"/>
        <v>hommeParis</v>
      </c>
      <c r="S176" s="10">
        <f t="shared" si="37"/>
        <v>0</v>
      </c>
    </row>
    <row r="177" spans="1:19" s="10" customFormat="1" x14ac:dyDescent="0.2">
      <c r="A177" s="18" t="str">
        <f t="shared" si="41"/>
        <v>BWUL7225</v>
      </c>
      <c r="B177" s="18" t="str">
        <f t="shared" si="41"/>
        <v>LEKA</v>
      </c>
      <c r="C177" s="18" t="str">
        <f t="shared" si="41"/>
        <v>Bernadette</v>
      </c>
      <c r="D177" s="18" t="str">
        <f t="shared" si="41"/>
        <v>1-agent</v>
      </c>
      <c r="E177" s="18" t="str">
        <f t="shared" si="41"/>
        <v>Nice</v>
      </c>
      <c r="F177" s="18" t="str">
        <f t="shared" si="41"/>
        <v>pièce 64</v>
      </c>
      <c r="G177" s="18">
        <f t="shared" si="41"/>
        <v>3164</v>
      </c>
      <c r="H177" s="18">
        <f t="shared" si="41"/>
        <v>23750.27</v>
      </c>
      <c r="I177" s="18" t="str">
        <f t="shared" si="41"/>
        <v>femme</v>
      </c>
      <c r="J177" s="18">
        <f t="shared" si="41"/>
        <v>33652</v>
      </c>
      <c r="K177" s="18">
        <f t="shared" ca="1" si="41"/>
        <v>25</v>
      </c>
      <c r="L177" s="12" t="str">
        <f t="shared" si="29"/>
        <v>femme1-agent</v>
      </c>
      <c r="M177" s="12" t="str">
        <f t="shared" si="30"/>
        <v>femme1-agentNice</v>
      </c>
      <c r="N177" s="16" t="str">
        <f t="shared" si="31"/>
        <v>-</v>
      </c>
      <c r="O177" s="10">
        <f t="shared" si="32"/>
        <v>0</v>
      </c>
      <c r="P177" s="10">
        <f t="shared" si="33"/>
        <v>1</v>
      </c>
      <c r="Q177" s="10" t="str">
        <f t="shared" si="34"/>
        <v>-</v>
      </c>
      <c r="R177" s="12" t="str">
        <f t="shared" si="35"/>
        <v>femmeNice</v>
      </c>
      <c r="S177" s="10">
        <f t="shared" si="37"/>
        <v>0</v>
      </c>
    </row>
    <row r="178" spans="1:19" s="10" customFormat="1" x14ac:dyDescent="0.2">
      <c r="A178" s="18" t="str">
        <f t="shared" si="41"/>
        <v>PGBL6442</v>
      </c>
      <c r="B178" s="18" t="str">
        <f t="shared" si="41"/>
        <v>LEMAIRE</v>
      </c>
      <c r="C178" s="18" t="str">
        <f t="shared" si="41"/>
        <v>Philippe</v>
      </c>
      <c r="D178" s="18" t="str">
        <f t="shared" si="41"/>
        <v>3-cadre</v>
      </c>
      <c r="E178" s="18" t="str">
        <f t="shared" si="41"/>
        <v>Paris</v>
      </c>
      <c r="F178" s="18" t="str">
        <f t="shared" si="41"/>
        <v>pièce 80</v>
      </c>
      <c r="G178" s="18">
        <f t="shared" si="41"/>
        <v>3136</v>
      </c>
      <c r="H178" s="18">
        <f t="shared" si="41"/>
        <v>54175.92</v>
      </c>
      <c r="I178" s="18" t="str">
        <f t="shared" si="41"/>
        <v>homme</v>
      </c>
      <c r="J178" s="18">
        <f t="shared" si="41"/>
        <v>33306</v>
      </c>
      <c r="K178" s="18">
        <f t="shared" ca="1" si="41"/>
        <v>26</v>
      </c>
      <c r="L178" s="12" t="str">
        <f t="shared" si="29"/>
        <v>homme3-cadre</v>
      </c>
      <c r="M178" s="12" t="str">
        <f t="shared" si="30"/>
        <v>homme3-cadreParis</v>
      </c>
      <c r="N178" s="16" t="str">
        <f t="shared" si="31"/>
        <v>-</v>
      </c>
      <c r="O178" s="10">
        <f t="shared" si="32"/>
        <v>0</v>
      </c>
      <c r="P178" s="10">
        <f t="shared" si="33"/>
        <v>0</v>
      </c>
      <c r="Q178" s="10">
        <f t="shared" si="34"/>
        <v>54175.92</v>
      </c>
      <c r="R178" s="12" t="str">
        <f t="shared" si="35"/>
        <v>hommeParis</v>
      </c>
      <c r="S178" s="10">
        <f t="shared" si="37"/>
        <v>0</v>
      </c>
    </row>
    <row r="179" spans="1:19" s="10" customFormat="1" x14ac:dyDescent="0.2">
      <c r="A179" s="18" t="str">
        <f t="shared" si="41"/>
        <v>MCTM6063</v>
      </c>
      <c r="B179" s="18" t="str">
        <f t="shared" si="41"/>
        <v>LEMARI</v>
      </c>
      <c r="C179" s="18" t="str">
        <f t="shared" si="41"/>
        <v>Marie-Brigitte</v>
      </c>
      <c r="D179" s="18" t="str">
        <f t="shared" si="41"/>
        <v>1-agent</v>
      </c>
      <c r="E179" s="18" t="str">
        <f t="shared" si="41"/>
        <v>Paris</v>
      </c>
      <c r="F179" s="18" t="str">
        <f t="shared" si="41"/>
        <v>pièce 58</v>
      </c>
      <c r="G179" s="18">
        <f t="shared" si="41"/>
        <v>3626</v>
      </c>
      <c r="H179" s="18">
        <f t="shared" si="41"/>
        <v>32822.65</v>
      </c>
      <c r="I179" s="18" t="str">
        <f t="shared" si="41"/>
        <v>femme</v>
      </c>
      <c r="J179" s="18">
        <f t="shared" si="41"/>
        <v>26162</v>
      </c>
      <c r="K179" s="18">
        <f t="shared" ca="1" si="41"/>
        <v>46</v>
      </c>
      <c r="L179" s="12" t="str">
        <f t="shared" si="29"/>
        <v>femme1-agent</v>
      </c>
      <c r="M179" s="12" t="str">
        <f t="shared" si="30"/>
        <v>femme1-agentParis</v>
      </c>
      <c r="N179" s="16" t="str">
        <f t="shared" si="31"/>
        <v>-</v>
      </c>
      <c r="O179" s="10">
        <f t="shared" si="32"/>
        <v>0</v>
      </c>
      <c r="P179" s="10">
        <f t="shared" si="33"/>
        <v>0</v>
      </c>
      <c r="Q179" s="10" t="str">
        <f t="shared" si="34"/>
        <v>-</v>
      </c>
      <c r="R179" s="12" t="str">
        <f t="shared" si="35"/>
        <v>femmeParis</v>
      </c>
      <c r="S179" s="10">
        <f t="shared" si="37"/>
        <v>0</v>
      </c>
    </row>
    <row r="180" spans="1:19" s="10" customFormat="1" x14ac:dyDescent="0.2">
      <c r="A180" s="18" t="str">
        <f t="shared" si="41"/>
        <v>DULL8603</v>
      </c>
      <c r="B180" s="18" t="str">
        <f t="shared" si="41"/>
        <v>LEMARIÉ</v>
      </c>
      <c r="C180" s="18" t="str">
        <f t="shared" si="41"/>
        <v>David</v>
      </c>
      <c r="D180" s="18" t="str">
        <f t="shared" si="41"/>
        <v>1-agent</v>
      </c>
      <c r="E180" s="18" t="str">
        <f t="shared" si="41"/>
        <v>Nice</v>
      </c>
      <c r="F180" s="18" t="str">
        <f t="shared" si="41"/>
        <v>pièce 234</v>
      </c>
      <c r="G180" s="18">
        <f t="shared" si="41"/>
        <v>3037</v>
      </c>
      <c r="H180" s="18">
        <f t="shared" si="41"/>
        <v>17103.919999999998</v>
      </c>
      <c r="I180" s="18" t="str">
        <f t="shared" si="41"/>
        <v>homme</v>
      </c>
      <c r="J180" s="18">
        <f t="shared" si="41"/>
        <v>35063</v>
      </c>
      <c r="K180" s="18">
        <f t="shared" ca="1" si="41"/>
        <v>22</v>
      </c>
      <c r="L180" s="12" t="str">
        <f t="shared" si="29"/>
        <v>homme1-agent</v>
      </c>
      <c r="M180" s="12" t="str">
        <f t="shared" si="30"/>
        <v>homme1-agentNice</v>
      </c>
      <c r="N180" s="16" t="str">
        <f t="shared" si="31"/>
        <v>-</v>
      </c>
      <c r="O180" s="10">
        <f t="shared" si="32"/>
        <v>0</v>
      </c>
      <c r="P180" s="10">
        <f t="shared" si="33"/>
        <v>0</v>
      </c>
      <c r="Q180" s="10" t="str">
        <f t="shared" si="34"/>
        <v>-</v>
      </c>
      <c r="R180" s="12" t="str">
        <f t="shared" si="35"/>
        <v>hommeNice</v>
      </c>
      <c r="S180" s="10">
        <f t="shared" si="37"/>
        <v>0</v>
      </c>
    </row>
    <row r="181" spans="1:19" s="10" customFormat="1" x14ac:dyDescent="0.2">
      <c r="A181" s="18" t="str">
        <f t="shared" ref="A181:K190" si="42">INDEX(Feuille_base_de_données,ROW(),COLUMN())</f>
        <v>DBSL6400</v>
      </c>
      <c r="B181" s="18" t="str">
        <f t="shared" si="42"/>
        <v>LEURRE</v>
      </c>
      <c r="C181" s="18" t="str">
        <f t="shared" si="42"/>
        <v>Denise</v>
      </c>
      <c r="D181" s="18" t="str">
        <f t="shared" si="42"/>
        <v>3-cadre</v>
      </c>
      <c r="E181" s="18" t="str">
        <f t="shared" si="42"/>
        <v>Nice</v>
      </c>
      <c r="F181" s="18" t="str">
        <f t="shared" si="42"/>
        <v>pièce 78</v>
      </c>
      <c r="G181" s="18">
        <f t="shared" si="42"/>
        <v>3844</v>
      </c>
      <c r="H181" s="18">
        <f t="shared" si="42"/>
        <v>49387.95</v>
      </c>
      <c r="I181" s="18" t="str">
        <f t="shared" si="42"/>
        <v>homme</v>
      </c>
      <c r="J181" s="18">
        <f t="shared" si="42"/>
        <v>28006</v>
      </c>
      <c r="K181" s="18">
        <f t="shared" ca="1" si="42"/>
        <v>41</v>
      </c>
      <c r="L181" s="12" t="str">
        <f t="shared" si="29"/>
        <v>homme3-cadre</v>
      </c>
      <c r="M181" s="12" t="str">
        <f t="shared" si="30"/>
        <v>homme3-cadreNice</v>
      </c>
      <c r="N181" s="16" t="str">
        <f t="shared" si="31"/>
        <v>-</v>
      </c>
      <c r="O181" s="10">
        <f t="shared" si="32"/>
        <v>0</v>
      </c>
      <c r="P181" s="10">
        <f t="shared" si="33"/>
        <v>0</v>
      </c>
      <c r="Q181" s="10">
        <f t="shared" si="34"/>
        <v>49387.95</v>
      </c>
      <c r="R181" s="12" t="str">
        <f t="shared" si="35"/>
        <v>hommeNice</v>
      </c>
      <c r="S181" s="10">
        <f t="shared" si="37"/>
        <v>1</v>
      </c>
    </row>
    <row r="182" spans="1:19" s="10" customFormat="1" x14ac:dyDescent="0.2">
      <c r="A182" s="18" t="str">
        <f t="shared" si="42"/>
        <v>JMSL5252</v>
      </c>
      <c r="B182" s="18" t="str">
        <f t="shared" si="42"/>
        <v>LHERMITTE</v>
      </c>
      <c r="C182" s="18" t="str">
        <f t="shared" si="42"/>
        <v>Bernard</v>
      </c>
      <c r="D182" s="18" t="str">
        <f t="shared" si="42"/>
        <v>4-cadre supérieur</v>
      </c>
      <c r="E182" s="18" t="str">
        <f t="shared" si="42"/>
        <v>Nice</v>
      </c>
      <c r="F182" s="18" t="str">
        <f t="shared" si="42"/>
        <v>pièce 214</v>
      </c>
      <c r="G182" s="18">
        <f t="shared" si="42"/>
        <v>3667</v>
      </c>
      <c r="H182" s="18">
        <f t="shared" si="42"/>
        <v>128082.69</v>
      </c>
      <c r="I182" s="18" t="str">
        <f t="shared" si="42"/>
        <v>homme</v>
      </c>
      <c r="J182" s="18">
        <f t="shared" si="42"/>
        <v>22404</v>
      </c>
      <c r="K182" s="18">
        <f t="shared" ca="1" si="42"/>
        <v>56</v>
      </c>
      <c r="L182" s="12" t="str">
        <f t="shared" si="29"/>
        <v>homme4-cadre supérieur</v>
      </c>
      <c r="M182" s="12" t="str">
        <f t="shared" si="30"/>
        <v>homme4-cadre supérieurNice</v>
      </c>
      <c r="N182" s="16">
        <f t="shared" si="31"/>
        <v>22404</v>
      </c>
      <c r="O182" s="10">
        <f t="shared" si="32"/>
        <v>0</v>
      </c>
      <c r="P182" s="10">
        <f t="shared" si="33"/>
        <v>0</v>
      </c>
      <c r="Q182" s="10">
        <f t="shared" si="34"/>
        <v>128082.69</v>
      </c>
      <c r="R182" s="12" t="str">
        <f t="shared" si="35"/>
        <v>hommeNice</v>
      </c>
      <c r="S182" s="10">
        <f t="shared" si="37"/>
        <v>0</v>
      </c>
    </row>
    <row r="183" spans="1:19" s="10" customFormat="1" x14ac:dyDescent="0.2">
      <c r="A183" s="18" t="str">
        <f t="shared" si="42"/>
        <v>LPNL5612</v>
      </c>
      <c r="B183" s="18" t="str">
        <f t="shared" si="42"/>
        <v>LOUAPRE</v>
      </c>
      <c r="C183" s="18" t="str">
        <f t="shared" si="42"/>
        <v>Louisette</v>
      </c>
      <c r="D183" s="18" t="str">
        <f t="shared" si="42"/>
        <v>4-cadre supérieur</v>
      </c>
      <c r="E183" s="18" t="str">
        <f t="shared" si="42"/>
        <v>Paris</v>
      </c>
      <c r="F183" s="18" t="str">
        <f t="shared" si="42"/>
        <v>pièce 95</v>
      </c>
      <c r="G183" s="18">
        <f t="shared" si="42"/>
        <v>3135</v>
      </c>
      <c r="H183" s="18">
        <f t="shared" si="42"/>
        <v>98292.26</v>
      </c>
      <c r="I183" s="18" t="str">
        <f t="shared" si="42"/>
        <v>femme</v>
      </c>
      <c r="J183" s="18">
        <f t="shared" si="42"/>
        <v>23029</v>
      </c>
      <c r="K183" s="18">
        <f t="shared" ca="1" si="42"/>
        <v>54</v>
      </c>
      <c r="L183" s="12" t="str">
        <f t="shared" si="29"/>
        <v>femme4-cadre supérieur</v>
      </c>
      <c r="M183" s="12" t="str">
        <f t="shared" si="30"/>
        <v>femme4-cadre supérieurParis</v>
      </c>
      <c r="N183" s="16">
        <f t="shared" si="31"/>
        <v>23029</v>
      </c>
      <c r="O183" s="10">
        <f t="shared" si="32"/>
        <v>1</v>
      </c>
      <c r="P183" s="10">
        <f t="shared" si="33"/>
        <v>0</v>
      </c>
      <c r="Q183" s="10">
        <f t="shared" si="34"/>
        <v>98292.26</v>
      </c>
      <c r="R183" s="12" t="str">
        <f t="shared" si="35"/>
        <v>femmeParis</v>
      </c>
      <c r="S183" s="10">
        <f t="shared" si="37"/>
        <v>1</v>
      </c>
    </row>
    <row r="184" spans="1:19" s="10" customFormat="1" x14ac:dyDescent="0.2">
      <c r="A184" s="18" t="str">
        <f t="shared" si="42"/>
        <v>CXWL8051</v>
      </c>
      <c r="B184" s="18" t="str">
        <f t="shared" si="42"/>
        <v>LY</v>
      </c>
      <c r="C184" s="18" t="str">
        <f t="shared" si="42"/>
        <v>Adrien</v>
      </c>
      <c r="D184" s="18" t="str">
        <f t="shared" si="42"/>
        <v>1-agent</v>
      </c>
      <c r="E184" s="18" t="str">
        <f t="shared" si="42"/>
        <v>Nice</v>
      </c>
      <c r="F184" s="18" t="str">
        <f t="shared" si="42"/>
        <v>pièce 64</v>
      </c>
      <c r="G184" s="18">
        <f t="shared" si="42"/>
        <v>3123</v>
      </c>
      <c r="H184" s="18">
        <f t="shared" si="42"/>
        <v>29403.18</v>
      </c>
      <c r="I184" s="18" t="str">
        <f t="shared" si="42"/>
        <v>homme</v>
      </c>
      <c r="J184" s="18">
        <f t="shared" si="42"/>
        <v>32977</v>
      </c>
      <c r="K184" s="18">
        <f t="shared" ca="1" si="42"/>
        <v>27</v>
      </c>
      <c r="L184" s="12" t="str">
        <f t="shared" si="29"/>
        <v>homme1-agent</v>
      </c>
      <c r="M184" s="12" t="str">
        <f t="shared" si="30"/>
        <v>homme1-agentNice</v>
      </c>
      <c r="N184" s="16" t="str">
        <f t="shared" si="31"/>
        <v>-</v>
      </c>
      <c r="O184" s="10">
        <f t="shared" si="32"/>
        <v>0</v>
      </c>
      <c r="P184" s="10">
        <f t="shared" si="33"/>
        <v>0</v>
      </c>
      <c r="Q184" s="10" t="str">
        <f t="shared" si="34"/>
        <v>-</v>
      </c>
      <c r="R184" s="12" t="str">
        <f t="shared" si="35"/>
        <v>hommeNice</v>
      </c>
      <c r="S184" s="10">
        <f t="shared" si="37"/>
        <v>0</v>
      </c>
    </row>
    <row r="185" spans="1:19" s="10" customFormat="1" x14ac:dyDescent="0.2">
      <c r="A185" s="18" t="str">
        <f t="shared" si="42"/>
        <v>GSEM6035</v>
      </c>
      <c r="B185" s="18" t="str">
        <f t="shared" si="42"/>
        <v>MARECHAL</v>
      </c>
      <c r="C185" s="18" t="str">
        <f t="shared" si="42"/>
        <v>Geneviève</v>
      </c>
      <c r="D185" s="18" t="str">
        <f t="shared" si="42"/>
        <v>1-agent</v>
      </c>
      <c r="E185" s="18" t="str">
        <f t="shared" si="42"/>
        <v>Nice</v>
      </c>
      <c r="F185" s="18" t="str">
        <f t="shared" si="42"/>
        <v>pièce 20</v>
      </c>
      <c r="G185" s="18">
        <f t="shared" si="42"/>
        <v>3206</v>
      </c>
      <c r="H185" s="18">
        <f t="shared" si="42"/>
        <v>23528.16</v>
      </c>
      <c r="I185" s="18" t="str">
        <f t="shared" si="42"/>
        <v>femme</v>
      </c>
      <c r="J185" s="18">
        <f t="shared" si="42"/>
        <v>27212</v>
      </c>
      <c r="K185" s="18">
        <f t="shared" ca="1" si="42"/>
        <v>43</v>
      </c>
      <c r="L185" s="12" t="str">
        <f t="shared" si="29"/>
        <v>femme1-agent</v>
      </c>
      <c r="M185" s="12" t="str">
        <f t="shared" si="30"/>
        <v>femme1-agentNice</v>
      </c>
      <c r="N185" s="16" t="str">
        <f t="shared" si="31"/>
        <v>-</v>
      </c>
      <c r="O185" s="10">
        <f t="shared" si="32"/>
        <v>0</v>
      </c>
      <c r="P185" s="10">
        <f t="shared" si="33"/>
        <v>1</v>
      </c>
      <c r="Q185" s="10" t="str">
        <f t="shared" si="34"/>
        <v>-</v>
      </c>
      <c r="R185" s="12" t="str">
        <f t="shared" si="35"/>
        <v>femmeNice</v>
      </c>
      <c r="S185" s="10">
        <f t="shared" si="37"/>
        <v>0</v>
      </c>
    </row>
    <row r="186" spans="1:19" s="10" customFormat="1" x14ac:dyDescent="0.2">
      <c r="A186" s="18" t="str">
        <f t="shared" si="42"/>
        <v>CNTM6026</v>
      </c>
      <c r="B186" s="18" t="str">
        <f t="shared" si="42"/>
        <v>MARINIER</v>
      </c>
      <c r="C186" s="18" t="str">
        <f t="shared" si="42"/>
        <v>Christiane</v>
      </c>
      <c r="D186" s="18" t="str">
        <f t="shared" si="42"/>
        <v>1-agent</v>
      </c>
      <c r="E186" s="18" t="str">
        <f t="shared" si="42"/>
        <v>Nice</v>
      </c>
      <c r="F186" s="18" t="str">
        <f t="shared" si="42"/>
        <v>pièce 83</v>
      </c>
      <c r="G186" s="18">
        <f t="shared" si="42"/>
        <v>3986</v>
      </c>
      <c r="H186" s="18">
        <f t="shared" si="42"/>
        <v>25705.75</v>
      </c>
      <c r="I186" s="18" t="str">
        <f t="shared" si="42"/>
        <v>femme</v>
      </c>
      <c r="J186" s="18">
        <f t="shared" si="42"/>
        <v>25692</v>
      </c>
      <c r="K186" s="18">
        <f t="shared" ca="1" si="42"/>
        <v>47</v>
      </c>
      <c r="L186" s="12" t="str">
        <f t="shared" si="29"/>
        <v>femme1-agent</v>
      </c>
      <c r="M186" s="12" t="str">
        <f t="shared" si="30"/>
        <v>femme1-agentNice</v>
      </c>
      <c r="N186" s="16" t="str">
        <f t="shared" si="31"/>
        <v>-</v>
      </c>
      <c r="O186" s="10">
        <f t="shared" si="32"/>
        <v>0</v>
      </c>
      <c r="P186" s="10">
        <f t="shared" si="33"/>
        <v>0</v>
      </c>
      <c r="Q186" s="10" t="str">
        <f t="shared" si="34"/>
        <v>-</v>
      </c>
      <c r="R186" s="12" t="str">
        <f t="shared" si="35"/>
        <v>femmeNice</v>
      </c>
      <c r="S186" s="10">
        <f t="shared" si="37"/>
        <v>0</v>
      </c>
    </row>
    <row r="187" spans="1:19" s="10" customFormat="1" x14ac:dyDescent="0.2">
      <c r="A187" s="18" t="str">
        <f t="shared" si="42"/>
        <v>MQOM6542</v>
      </c>
      <c r="B187" s="18" t="str">
        <f t="shared" si="42"/>
        <v>MARINIER</v>
      </c>
      <c r="C187" s="18" t="str">
        <f t="shared" si="42"/>
        <v>Marcel</v>
      </c>
      <c r="D187" s="18" t="str">
        <f t="shared" si="42"/>
        <v>3-cadre</v>
      </c>
      <c r="E187" s="18" t="str">
        <f t="shared" si="42"/>
        <v>Nice</v>
      </c>
      <c r="F187" s="18" t="str">
        <f t="shared" si="42"/>
        <v>pièce 74</v>
      </c>
      <c r="G187" s="18">
        <f t="shared" si="42"/>
        <v>3131</v>
      </c>
      <c r="H187" s="18">
        <f t="shared" si="42"/>
        <v>52732.19</v>
      </c>
      <c r="I187" s="18" t="str">
        <f t="shared" si="42"/>
        <v>homme</v>
      </c>
      <c r="J187" s="18">
        <f t="shared" si="42"/>
        <v>28399</v>
      </c>
      <c r="K187" s="18">
        <f t="shared" ca="1" si="42"/>
        <v>40</v>
      </c>
      <c r="L187" s="12" t="str">
        <f t="shared" si="29"/>
        <v>homme3-cadre</v>
      </c>
      <c r="M187" s="12" t="str">
        <f t="shared" si="30"/>
        <v>homme3-cadreNice</v>
      </c>
      <c r="N187" s="16" t="str">
        <f t="shared" si="31"/>
        <v>-</v>
      </c>
      <c r="O187" s="10">
        <f t="shared" si="32"/>
        <v>0</v>
      </c>
      <c r="P187" s="10">
        <f t="shared" si="33"/>
        <v>0</v>
      </c>
      <c r="Q187" s="10">
        <f t="shared" si="34"/>
        <v>52732.19</v>
      </c>
      <c r="R187" s="12" t="str">
        <f t="shared" si="35"/>
        <v>hommeNice</v>
      </c>
      <c r="S187" s="10">
        <f t="shared" si="37"/>
        <v>0</v>
      </c>
    </row>
    <row r="188" spans="1:19" s="10" customFormat="1" x14ac:dyDescent="0.2">
      <c r="A188" s="18" t="str">
        <f t="shared" si="42"/>
        <v>MILV5667</v>
      </c>
      <c r="B188" s="18" t="str">
        <f t="shared" si="42"/>
        <v>MAROTE</v>
      </c>
      <c r="C188" s="18" t="str">
        <f t="shared" si="42"/>
        <v>Marie-José</v>
      </c>
      <c r="D188" s="18" t="str">
        <f t="shared" si="42"/>
        <v>2-maitrise</v>
      </c>
      <c r="E188" s="18" t="str">
        <f t="shared" si="42"/>
        <v>Nice</v>
      </c>
      <c r="F188" s="18" t="str">
        <f t="shared" si="42"/>
        <v>pièce 95</v>
      </c>
      <c r="G188" s="18">
        <f t="shared" si="42"/>
        <v>3559</v>
      </c>
      <c r="H188" s="18">
        <f t="shared" si="42"/>
        <v>29650.29</v>
      </c>
      <c r="I188" s="18" t="str">
        <f t="shared" si="42"/>
        <v>femme</v>
      </c>
      <c r="J188" s="18">
        <f t="shared" si="42"/>
        <v>22847</v>
      </c>
      <c r="K188" s="18">
        <f t="shared" ca="1" si="42"/>
        <v>55</v>
      </c>
      <c r="L188" s="12" t="str">
        <f t="shared" si="29"/>
        <v>femme2-maitrise</v>
      </c>
      <c r="M188" s="12" t="str">
        <f t="shared" si="30"/>
        <v>femme2-maitriseNice</v>
      </c>
      <c r="N188" s="16" t="str">
        <f t="shared" si="31"/>
        <v>-</v>
      </c>
      <c r="O188" s="10">
        <f t="shared" si="32"/>
        <v>0</v>
      </c>
      <c r="P188" s="10">
        <f t="shared" si="33"/>
        <v>0</v>
      </c>
      <c r="Q188" s="10">
        <f t="shared" si="34"/>
        <v>29650.29</v>
      </c>
      <c r="R188" s="12" t="str">
        <f t="shared" si="35"/>
        <v>femmeNice</v>
      </c>
      <c r="S188" s="10">
        <f t="shared" si="37"/>
        <v>1</v>
      </c>
    </row>
    <row r="189" spans="1:19" s="10" customFormat="1" x14ac:dyDescent="0.2">
      <c r="A189" s="18" t="str">
        <f t="shared" si="42"/>
        <v>MDPM6413</v>
      </c>
      <c r="B189" s="18" t="str">
        <f t="shared" si="42"/>
        <v>MARQUEZ</v>
      </c>
      <c r="C189" s="18" t="str">
        <f t="shared" si="42"/>
        <v>Marie-Cécile</v>
      </c>
      <c r="D189" s="18" t="str">
        <f t="shared" si="42"/>
        <v>1-agent</v>
      </c>
      <c r="E189" s="18" t="str">
        <f t="shared" si="42"/>
        <v>Paris</v>
      </c>
      <c r="F189" s="18" t="str">
        <f t="shared" si="42"/>
        <v>pièce 97</v>
      </c>
      <c r="G189" s="18">
        <f t="shared" si="42"/>
        <v>3625</v>
      </c>
      <c r="H189" s="18">
        <f t="shared" si="42"/>
        <v>22728.22</v>
      </c>
      <c r="I189" s="18" t="str">
        <f t="shared" si="42"/>
        <v>femme</v>
      </c>
      <c r="J189" s="18">
        <f t="shared" si="42"/>
        <v>26868</v>
      </c>
      <c r="K189" s="18">
        <f t="shared" ca="1" si="42"/>
        <v>44</v>
      </c>
      <c r="L189" s="12" t="str">
        <f t="shared" si="29"/>
        <v>femme1-agent</v>
      </c>
      <c r="M189" s="12" t="str">
        <f t="shared" si="30"/>
        <v>femme1-agentParis</v>
      </c>
      <c r="N189" s="16" t="str">
        <f t="shared" si="31"/>
        <v>-</v>
      </c>
      <c r="O189" s="10">
        <f t="shared" si="32"/>
        <v>0</v>
      </c>
      <c r="P189" s="10">
        <f t="shared" si="33"/>
        <v>1</v>
      </c>
      <c r="Q189" s="10" t="str">
        <f t="shared" si="34"/>
        <v>-</v>
      </c>
      <c r="R189" s="12" t="str">
        <f t="shared" si="35"/>
        <v>femmeParis</v>
      </c>
      <c r="S189" s="10">
        <f t="shared" si="37"/>
        <v>1</v>
      </c>
    </row>
    <row r="190" spans="1:19" s="10" customFormat="1" x14ac:dyDescent="0.2">
      <c r="A190" s="18" t="str">
        <f t="shared" si="42"/>
        <v>FVQM5746</v>
      </c>
      <c r="B190" s="18" t="str">
        <f t="shared" si="42"/>
        <v>MARSHER</v>
      </c>
      <c r="C190" s="18" t="str">
        <f t="shared" si="42"/>
        <v>Franz</v>
      </c>
      <c r="D190" s="18" t="str">
        <f t="shared" si="42"/>
        <v>2-maitrise</v>
      </c>
      <c r="E190" s="18" t="str">
        <f t="shared" si="42"/>
        <v>Nice</v>
      </c>
      <c r="F190" s="18" t="str">
        <f t="shared" si="42"/>
        <v>pièce 255</v>
      </c>
      <c r="G190" s="18">
        <f t="shared" si="42"/>
        <v>3120</v>
      </c>
      <c r="H190" s="18">
        <f t="shared" si="42"/>
        <v>36167.870000000003</v>
      </c>
      <c r="I190" s="18" t="str">
        <f t="shared" si="42"/>
        <v>homme</v>
      </c>
      <c r="J190" s="18">
        <f t="shared" si="42"/>
        <v>19932</v>
      </c>
      <c r="K190" s="18">
        <f t="shared" ca="1" si="42"/>
        <v>63</v>
      </c>
      <c r="L190" s="12" t="str">
        <f t="shared" si="29"/>
        <v>homme2-maitrise</v>
      </c>
      <c r="M190" s="12" t="str">
        <f t="shared" si="30"/>
        <v>homme2-maitriseNice</v>
      </c>
      <c r="N190" s="16" t="str">
        <f t="shared" si="31"/>
        <v>-</v>
      </c>
      <c r="O190" s="10">
        <f t="shared" si="32"/>
        <v>0</v>
      </c>
      <c r="P190" s="10">
        <f t="shared" si="33"/>
        <v>0</v>
      </c>
      <c r="Q190" s="10">
        <f t="shared" si="34"/>
        <v>36167.870000000003</v>
      </c>
      <c r="R190" s="12" t="str">
        <f t="shared" si="35"/>
        <v>hommeNice</v>
      </c>
      <c r="S190" s="10">
        <f t="shared" si="37"/>
        <v>0</v>
      </c>
    </row>
    <row r="191" spans="1:19" s="10" customFormat="1" x14ac:dyDescent="0.2">
      <c r="A191" s="18" t="str">
        <f t="shared" ref="A191:K200" si="43">INDEX(Feuille_base_de_données,ROW(),COLUMN())</f>
        <v>DSTM6656</v>
      </c>
      <c r="B191" s="18" t="str">
        <f t="shared" si="43"/>
        <v>MARTAUD</v>
      </c>
      <c r="C191" s="18" t="str">
        <f t="shared" si="43"/>
        <v>Daniel</v>
      </c>
      <c r="D191" s="18" t="str">
        <f t="shared" si="43"/>
        <v>2-maitrise</v>
      </c>
      <c r="E191" s="18" t="str">
        <f t="shared" si="43"/>
        <v>Nice</v>
      </c>
      <c r="F191" s="18" t="str">
        <f t="shared" si="43"/>
        <v>pièce 129</v>
      </c>
      <c r="G191" s="18">
        <f t="shared" si="43"/>
        <v>3086</v>
      </c>
      <c r="H191" s="18">
        <f t="shared" si="43"/>
        <v>38619.839999999997</v>
      </c>
      <c r="I191" s="18" t="str">
        <f t="shared" si="43"/>
        <v>homme</v>
      </c>
      <c r="J191" s="18">
        <f t="shared" si="43"/>
        <v>26966</v>
      </c>
      <c r="K191" s="18">
        <f t="shared" ca="1" si="43"/>
        <v>44</v>
      </c>
      <c r="L191" s="12" t="str">
        <f t="shared" si="29"/>
        <v>homme2-maitrise</v>
      </c>
      <c r="M191" s="12" t="str">
        <f t="shared" si="30"/>
        <v>homme2-maitriseNice</v>
      </c>
      <c r="N191" s="16" t="str">
        <f t="shared" si="31"/>
        <v>-</v>
      </c>
      <c r="O191" s="10">
        <f t="shared" si="32"/>
        <v>0</v>
      </c>
      <c r="P191" s="10">
        <f t="shared" si="33"/>
        <v>0</v>
      </c>
      <c r="Q191" s="10">
        <f t="shared" si="34"/>
        <v>38619.839999999997</v>
      </c>
      <c r="R191" s="12" t="str">
        <f t="shared" si="35"/>
        <v>hommeNice</v>
      </c>
      <c r="S191" s="10">
        <f t="shared" si="37"/>
        <v>1</v>
      </c>
    </row>
    <row r="192" spans="1:19" s="10" customFormat="1" x14ac:dyDescent="0.2">
      <c r="A192" s="18" t="str">
        <f t="shared" si="43"/>
        <v>JXBM7476</v>
      </c>
      <c r="B192" s="18" t="str">
        <f t="shared" si="43"/>
        <v>MARTEL</v>
      </c>
      <c r="C192" s="18" t="str">
        <f t="shared" si="43"/>
        <v>Paul</v>
      </c>
      <c r="D192" s="18" t="str">
        <f t="shared" si="43"/>
        <v>1-agent</v>
      </c>
      <c r="E192" s="18" t="str">
        <f t="shared" si="43"/>
        <v>Nice</v>
      </c>
      <c r="F192" s="18" t="str">
        <f t="shared" si="43"/>
        <v>pièce 58</v>
      </c>
      <c r="G192" s="18">
        <f t="shared" si="43"/>
        <v>3591</v>
      </c>
      <c r="H192" s="18">
        <f t="shared" si="43"/>
        <v>27039.32</v>
      </c>
      <c r="I192" s="18" t="str">
        <f t="shared" si="43"/>
        <v>homme</v>
      </c>
      <c r="J192" s="18">
        <f t="shared" si="43"/>
        <v>31782</v>
      </c>
      <c r="K192" s="18">
        <f t="shared" ca="1" si="43"/>
        <v>30</v>
      </c>
      <c r="L192" s="12" t="str">
        <f t="shared" si="29"/>
        <v>homme1-agent</v>
      </c>
      <c r="M192" s="12" t="str">
        <f t="shared" si="30"/>
        <v>homme1-agentNice</v>
      </c>
      <c r="N192" s="16" t="str">
        <f t="shared" si="31"/>
        <v>-</v>
      </c>
      <c r="O192" s="10">
        <f t="shared" si="32"/>
        <v>0</v>
      </c>
      <c r="P192" s="10">
        <f t="shared" si="33"/>
        <v>0</v>
      </c>
      <c r="Q192" s="10" t="str">
        <f t="shared" si="34"/>
        <v>-</v>
      </c>
      <c r="R192" s="12" t="str">
        <f t="shared" si="35"/>
        <v>hommeNice</v>
      </c>
      <c r="S192" s="10">
        <f t="shared" si="37"/>
        <v>0</v>
      </c>
    </row>
    <row r="193" spans="1:19" s="10" customFormat="1" x14ac:dyDescent="0.2">
      <c r="A193" s="18" t="str">
        <f t="shared" si="43"/>
        <v>AGBM7153</v>
      </c>
      <c r="B193" s="18" t="str">
        <f t="shared" si="43"/>
        <v>MARTI</v>
      </c>
      <c r="C193" s="18" t="str">
        <f t="shared" si="43"/>
        <v>Anne</v>
      </c>
      <c r="D193" s="18" t="str">
        <f t="shared" si="43"/>
        <v>1-agent</v>
      </c>
      <c r="E193" s="18" t="str">
        <f t="shared" si="43"/>
        <v>Nice</v>
      </c>
      <c r="F193" s="18" t="str">
        <f t="shared" si="43"/>
        <v>pièce 96</v>
      </c>
      <c r="G193" s="18">
        <f t="shared" si="43"/>
        <v>3596</v>
      </c>
      <c r="H193" s="18">
        <f t="shared" si="43"/>
        <v>19554.36</v>
      </c>
      <c r="I193" s="18" t="str">
        <f t="shared" si="43"/>
        <v>femme</v>
      </c>
      <c r="J193" s="18">
        <f t="shared" si="43"/>
        <v>31346</v>
      </c>
      <c r="K193" s="18">
        <f t="shared" ca="1" si="43"/>
        <v>32</v>
      </c>
      <c r="L193" s="12" t="str">
        <f t="shared" si="29"/>
        <v>femme1-agent</v>
      </c>
      <c r="M193" s="12" t="str">
        <f t="shared" si="30"/>
        <v>femme1-agentNice</v>
      </c>
      <c r="N193" s="16" t="str">
        <f t="shared" si="31"/>
        <v>-</v>
      </c>
      <c r="O193" s="10">
        <f t="shared" si="32"/>
        <v>0</v>
      </c>
      <c r="P193" s="10">
        <f t="shared" si="33"/>
        <v>0</v>
      </c>
      <c r="Q193" s="10" t="str">
        <f t="shared" si="34"/>
        <v>-</v>
      </c>
      <c r="R193" s="12" t="str">
        <f t="shared" si="35"/>
        <v>femmeNice</v>
      </c>
      <c r="S193" s="10">
        <f t="shared" si="37"/>
        <v>0</v>
      </c>
    </row>
    <row r="194" spans="1:19" s="10" customFormat="1" x14ac:dyDescent="0.2">
      <c r="A194" s="18" t="str">
        <f t="shared" si="43"/>
        <v>FDEM5501</v>
      </c>
      <c r="B194" s="18" t="str">
        <f t="shared" si="43"/>
        <v>MARTIN</v>
      </c>
      <c r="C194" s="18" t="str">
        <f t="shared" si="43"/>
        <v>France</v>
      </c>
      <c r="D194" s="18" t="str">
        <f t="shared" si="43"/>
        <v>1-agent</v>
      </c>
      <c r="E194" s="18" t="str">
        <f t="shared" si="43"/>
        <v>Nice</v>
      </c>
      <c r="F194" s="18" t="str">
        <f t="shared" si="43"/>
        <v>pièce 131</v>
      </c>
      <c r="G194" s="18">
        <f t="shared" si="43"/>
        <v>3913</v>
      </c>
      <c r="H194" s="18">
        <f t="shared" si="43"/>
        <v>25810.51</v>
      </c>
      <c r="I194" s="18" t="str">
        <f t="shared" si="43"/>
        <v>femme</v>
      </c>
      <c r="J194" s="18">
        <f t="shared" si="43"/>
        <v>25359</v>
      </c>
      <c r="K194" s="18">
        <f t="shared" ca="1" si="43"/>
        <v>48</v>
      </c>
      <c r="L194" s="12" t="str">
        <f t="shared" ref="L194:L257" si="44">I194&amp;D194</f>
        <v>femme1-agent</v>
      </c>
      <c r="M194" s="12" t="str">
        <f t="shared" ref="M194:M257" si="45">L194&amp;E194</f>
        <v>femme1-agentNice</v>
      </c>
      <c r="N194" s="16" t="str">
        <f t="shared" ref="N194:N257" si="46">IF(D194=$N$1,J194,"-")</f>
        <v>-</v>
      </c>
      <c r="O194" s="10">
        <f t="shared" ref="O194:O257" si="47">COUNTIF(D194,"*cadre*")*(I194="femme")</f>
        <v>0</v>
      </c>
      <c r="P194" s="10">
        <f t="shared" ref="P194:P257" si="48">(H194&gt;=20000*coeff)*(H194&lt;=25000*coeff)*(D194="1-agent")</f>
        <v>0</v>
      </c>
      <c r="Q194" s="10" t="str">
        <f t="shared" ref="Q194:Q257" si="49">IF((D194&lt;&gt;"1-agent"),H194,"-")</f>
        <v>-</v>
      </c>
      <c r="R194" s="12" t="str">
        <f t="shared" ref="R194:R257" si="50">I194&amp;E194</f>
        <v>femmeNice</v>
      </c>
      <c r="S194" s="10">
        <f t="shared" si="37"/>
        <v>0</v>
      </c>
    </row>
    <row r="195" spans="1:19" s="10" customFormat="1" x14ac:dyDescent="0.2">
      <c r="A195" s="18" t="str">
        <f t="shared" si="43"/>
        <v>JQVM4006</v>
      </c>
      <c r="B195" s="18" t="str">
        <f t="shared" si="43"/>
        <v>MARTIN</v>
      </c>
      <c r="C195" s="18" t="str">
        <f t="shared" si="43"/>
        <v>Jacqueline</v>
      </c>
      <c r="D195" s="18" t="str">
        <f t="shared" si="43"/>
        <v>1-agent</v>
      </c>
      <c r="E195" s="18" t="str">
        <f t="shared" si="43"/>
        <v>Nice</v>
      </c>
      <c r="F195" s="18" t="str">
        <f t="shared" si="43"/>
        <v>pièce 53B</v>
      </c>
      <c r="G195" s="18">
        <f t="shared" si="43"/>
        <v>3943</v>
      </c>
      <c r="H195" s="18">
        <f t="shared" si="43"/>
        <v>26471.34</v>
      </c>
      <c r="I195" s="18" t="str">
        <f t="shared" si="43"/>
        <v>femme</v>
      </c>
      <c r="J195" s="18">
        <f t="shared" si="43"/>
        <v>20679</v>
      </c>
      <c r="K195" s="18">
        <f t="shared" ca="1" si="43"/>
        <v>61</v>
      </c>
      <c r="L195" s="12" t="str">
        <f t="shared" si="44"/>
        <v>femme1-agent</v>
      </c>
      <c r="M195" s="12" t="str">
        <f t="shared" si="45"/>
        <v>femme1-agentNice</v>
      </c>
      <c r="N195" s="16" t="str">
        <f t="shared" si="46"/>
        <v>-</v>
      </c>
      <c r="O195" s="10">
        <f t="shared" si="47"/>
        <v>0</v>
      </c>
      <c r="P195" s="10">
        <f t="shared" si="48"/>
        <v>0</v>
      </c>
      <c r="Q195" s="10" t="str">
        <f t="shared" si="49"/>
        <v>-</v>
      </c>
      <c r="R195" s="12" t="str">
        <f t="shared" si="50"/>
        <v>femmeNice</v>
      </c>
      <c r="S195" s="10">
        <f t="shared" ref="S195:S258" si="51">IF(COUNTIF(B195,"*O*")+COUNTIF(B195,"*U*"),1,0)</f>
        <v>0</v>
      </c>
    </row>
    <row r="196" spans="1:19" s="10" customFormat="1" x14ac:dyDescent="0.2">
      <c r="A196" s="18" t="str">
        <f t="shared" si="43"/>
        <v>LVBM8152</v>
      </c>
      <c r="B196" s="18" t="str">
        <f t="shared" si="43"/>
        <v>MARTIN</v>
      </c>
      <c r="C196" s="18" t="str">
        <f t="shared" si="43"/>
        <v>Laurent</v>
      </c>
      <c r="D196" s="18" t="str">
        <f t="shared" si="43"/>
        <v>1-agent</v>
      </c>
      <c r="E196" s="18" t="str">
        <f t="shared" si="43"/>
        <v>Nice</v>
      </c>
      <c r="F196" s="18" t="str">
        <f t="shared" si="43"/>
        <v>pièce 115</v>
      </c>
      <c r="G196" s="18">
        <f t="shared" si="43"/>
        <v>3638</v>
      </c>
      <c r="H196" s="18">
        <f t="shared" si="43"/>
        <v>21819.56</v>
      </c>
      <c r="I196" s="18" t="str">
        <f t="shared" si="43"/>
        <v>homme</v>
      </c>
      <c r="J196" s="18">
        <f t="shared" si="43"/>
        <v>35787</v>
      </c>
      <c r="K196" s="18">
        <f t="shared" ca="1" si="43"/>
        <v>20</v>
      </c>
      <c r="L196" s="12" t="str">
        <f t="shared" si="44"/>
        <v>homme1-agent</v>
      </c>
      <c r="M196" s="12" t="str">
        <f t="shared" si="45"/>
        <v>homme1-agentNice</v>
      </c>
      <c r="N196" s="16" t="str">
        <f t="shared" si="46"/>
        <v>-</v>
      </c>
      <c r="O196" s="10">
        <f t="shared" si="47"/>
        <v>0</v>
      </c>
      <c r="P196" s="10">
        <f t="shared" si="48"/>
        <v>1</v>
      </c>
      <c r="Q196" s="10" t="str">
        <f t="shared" si="49"/>
        <v>-</v>
      </c>
      <c r="R196" s="12" t="str">
        <f t="shared" si="50"/>
        <v>hommeNice</v>
      </c>
      <c r="S196" s="10">
        <f t="shared" si="51"/>
        <v>0</v>
      </c>
    </row>
    <row r="197" spans="1:19" s="10" customFormat="1" x14ac:dyDescent="0.2">
      <c r="A197" s="18" t="str">
        <f t="shared" si="43"/>
        <v>VMIM7232</v>
      </c>
      <c r="B197" s="18" t="str">
        <f t="shared" si="43"/>
        <v>MECHARD</v>
      </c>
      <c r="C197" s="18" t="str">
        <f t="shared" si="43"/>
        <v>Véronique</v>
      </c>
      <c r="D197" s="18" t="str">
        <f t="shared" si="43"/>
        <v>3-cadre</v>
      </c>
      <c r="E197" s="18" t="str">
        <f t="shared" si="43"/>
        <v>Strasbourg</v>
      </c>
      <c r="F197" s="18" t="str">
        <f t="shared" si="43"/>
        <v>pièce 234</v>
      </c>
      <c r="G197" s="18">
        <f t="shared" si="43"/>
        <v>3611</v>
      </c>
      <c r="H197" s="18">
        <f t="shared" si="43"/>
        <v>45331.65</v>
      </c>
      <c r="I197" s="18" t="str">
        <f t="shared" si="43"/>
        <v>femme</v>
      </c>
      <c r="J197" s="18">
        <f t="shared" si="43"/>
        <v>31333</v>
      </c>
      <c r="K197" s="18">
        <f t="shared" ca="1" si="43"/>
        <v>32</v>
      </c>
      <c r="L197" s="12" t="str">
        <f t="shared" si="44"/>
        <v>femme3-cadre</v>
      </c>
      <c r="M197" s="12" t="str">
        <f t="shared" si="45"/>
        <v>femme3-cadreStrasbourg</v>
      </c>
      <c r="N197" s="16" t="str">
        <f t="shared" si="46"/>
        <v>-</v>
      </c>
      <c r="O197" s="10">
        <f t="shared" si="47"/>
        <v>1</v>
      </c>
      <c r="P197" s="10">
        <f t="shared" si="48"/>
        <v>0</v>
      </c>
      <c r="Q197" s="10">
        <f t="shared" si="49"/>
        <v>45331.65</v>
      </c>
      <c r="R197" s="12" t="str">
        <f t="shared" si="50"/>
        <v>femmeStrasbourg</v>
      </c>
      <c r="S197" s="10">
        <f t="shared" si="51"/>
        <v>0</v>
      </c>
    </row>
    <row r="198" spans="1:19" s="10" customFormat="1" x14ac:dyDescent="0.2">
      <c r="A198" s="18" t="str">
        <f t="shared" si="43"/>
        <v>EVNM5526</v>
      </c>
      <c r="B198" s="18" t="str">
        <f t="shared" si="43"/>
        <v>MERCIER</v>
      </c>
      <c r="C198" s="18" t="str">
        <f t="shared" si="43"/>
        <v>Evelyne</v>
      </c>
      <c r="D198" s="18" t="str">
        <f t="shared" si="43"/>
        <v>1-agent</v>
      </c>
      <c r="E198" s="18" t="str">
        <f t="shared" si="43"/>
        <v>Nice</v>
      </c>
      <c r="F198" s="18" t="str">
        <f t="shared" si="43"/>
        <v>pièce 14</v>
      </c>
      <c r="G198" s="18">
        <f t="shared" si="43"/>
        <v>3045</v>
      </c>
      <c r="H198" s="18">
        <f t="shared" si="43"/>
        <v>26977.06</v>
      </c>
      <c r="I198" s="18" t="str">
        <f t="shared" si="43"/>
        <v>femme</v>
      </c>
      <c r="J198" s="18">
        <f t="shared" si="43"/>
        <v>25382</v>
      </c>
      <c r="K198" s="18">
        <f t="shared" ca="1" si="43"/>
        <v>48</v>
      </c>
      <c r="L198" s="12" t="str">
        <f t="shared" si="44"/>
        <v>femme1-agent</v>
      </c>
      <c r="M198" s="12" t="str">
        <f t="shared" si="45"/>
        <v>femme1-agentNice</v>
      </c>
      <c r="N198" s="16" t="str">
        <f t="shared" si="46"/>
        <v>-</v>
      </c>
      <c r="O198" s="10">
        <f t="shared" si="47"/>
        <v>0</v>
      </c>
      <c r="P198" s="10">
        <f t="shared" si="48"/>
        <v>0</v>
      </c>
      <c r="Q198" s="10" t="str">
        <f t="shared" si="49"/>
        <v>-</v>
      </c>
      <c r="R198" s="12" t="str">
        <f t="shared" si="50"/>
        <v>femmeNice</v>
      </c>
      <c r="S198" s="10">
        <f t="shared" si="51"/>
        <v>0</v>
      </c>
    </row>
    <row r="199" spans="1:19" s="10" customFormat="1" x14ac:dyDescent="0.2">
      <c r="A199" s="18" t="str">
        <f t="shared" si="43"/>
        <v>JQHM5260</v>
      </c>
      <c r="B199" s="18" t="str">
        <f t="shared" si="43"/>
        <v>MERLAUD</v>
      </c>
      <c r="C199" s="18" t="str">
        <f t="shared" si="43"/>
        <v>Jacqueline</v>
      </c>
      <c r="D199" s="18" t="str">
        <f t="shared" si="43"/>
        <v>1-agent</v>
      </c>
      <c r="E199" s="18" t="str">
        <f t="shared" si="43"/>
        <v>Nice</v>
      </c>
      <c r="F199" s="18" t="str">
        <f t="shared" si="43"/>
        <v>pièce 66</v>
      </c>
      <c r="G199" s="18">
        <f t="shared" si="43"/>
        <v>3160</v>
      </c>
      <c r="H199" s="18">
        <f t="shared" si="43"/>
        <v>30098.2</v>
      </c>
      <c r="I199" s="18" t="str">
        <f t="shared" si="43"/>
        <v>femme</v>
      </c>
      <c r="J199" s="18">
        <f t="shared" si="43"/>
        <v>27446</v>
      </c>
      <c r="K199" s="18">
        <f t="shared" ca="1" si="43"/>
        <v>42</v>
      </c>
      <c r="L199" s="12" t="str">
        <f t="shared" si="44"/>
        <v>femme1-agent</v>
      </c>
      <c r="M199" s="12" t="str">
        <f t="shared" si="45"/>
        <v>femme1-agentNice</v>
      </c>
      <c r="N199" s="16" t="str">
        <f t="shared" si="46"/>
        <v>-</v>
      </c>
      <c r="O199" s="10">
        <f t="shared" si="47"/>
        <v>0</v>
      </c>
      <c r="P199" s="10">
        <f t="shared" si="48"/>
        <v>0</v>
      </c>
      <c r="Q199" s="10" t="str">
        <f t="shared" si="49"/>
        <v>-</v>
      </c>
      <c r="R199" s="12" t="str">
        <f t="shared" si="50"/>
        <v>femmeNice</v>
      </c>
      <c r="S199" s="10">
        <f t="shared" si="51"/>
        <v>1</v>
      </c>
    </row>
    <row r="200" spans="1:19" s="10" customFormat="1" x14ac:dyDescent="0.2">
      <c r="A200" s="18" t="str">
        <f t="shared" si="43"/>
        <v>JCOM6077</v>
      </c>
      <c r="B200" s="18" t="str">
        <f t="shared" si="43"/>
        <v>MESROBIAN</v>
      </c>
      <c r="C200" s="18" t="str">
        <f t="shared" si="43"/>
        <v>Joël</v>
      </c>
      <c r="D200" s="18" t="str">
        <f t="shared" si="43"/>
        <v>1-agent</v>
      </c>
      <c r="E200" s="18" t="str">
        <f t="shared" si="43"/>
        <v>Nice</v>
      </c>
      <c r="F200" s="18" t="str">
        <f t="shared" si="43"/>
        <v>pièce 64</v>
      </c>
      <c r="G200" s="18">
        <f t="shared" si="43"/>
        <v>3066</v>
      </c>
      <c r="H200" s="18">
        <f t="shared" si="43"/>
        <v>26436.880000000001</v>
      </c>
      <c r="I200" s="18" t="str">
        <f t="shared" si="43"/>
        <v>homme</v>
      </c>
      <c r="J200" s="18">
        <f t="shared" si="43"/>
        <v>32256</v>
      </c>
      <c r="K200" s="18">
        <f t="shared" ca="1" si="43"/>
        <v>29</v>
      </c>
      <c r="L200" s="12" t="str">
        <f t="shared" si="44"/>
        <v>homme1-agent</v>
      </c>
      <c r="M200" s="12" t="str">
        <f t="shared" si="45"/>
        <v>homme1-agentNice</v>
      </c>
      <c r="N200" s="16" t="str">
        <f t="shared" si="46"/>
        <v>-</v>
      </c>
      <c r="O200" s="10">
        <f t="shared" si="47"/>
        <v>0</v>
      </c>
      <c r="P200" s="10">
        <f t="shared" si="48"/>
        <v>0</v>
      </c>
      <c r="Q200" s="10" t="str">
        <f t="shared" si="49"/>
        <v>-</v>
      </c>
      <c r="R200" s="12" t="str">
        <f t="shared" si="50"/>
        <v>hommeNice</v>
      </c>
      <c r="S200" s="10">
        <f t="shared" si="51"/>
        <v>1</v>
      </c>
    </row>
    <row r="201" spans="1:19" s="10" customFormat="1" x14ac:dyDescent="0.2">
      <c r="A201" s="18" t="str">
        <f t="shared" ref="A201:K210" si="52">INDEX(Feuille_base_de_données,ROW(),COLUMN())</f>
        <v>GEBM5671</v>
      </c>
      <c r="B201" s="18" t="str">
        <f t="shared" si="52"/>
        <v>MIANET</v>
      </c>
      <c r="C201" s="18" t="str">
        <f t="shared" si="52"/>
        <v>Georges</v>
      </c>
      <c r="D201" s="18" t="str">
        <f t="shared" si="52"/>
        <v>4-cadre supérieur</v>
      </c>
      <c r="E201" s="18" t="str">
        <f t="shared" si="52"/>
        <v>Nice</v>
      </c>
      <c r="F201" s="18" t="str">
        <f t="shared" si="52"/>
        <v>pièce 238</v>
      </c>
      <c r="G201" s="18">
        <f t="shared" si="52"/>
        <v>3117</v>
      </c>
      <c r="H201" s="18">
        <f t="shared" si="52"/>
        <v>108277.95</v>
      </c>
      <c r="I201" s="18" t="str">
        <f t="shared" si="52"/>
        <v>homme</v>
      </c>
      <c r="J201" s="18">
        <f t="shared" si="52"/>
        <v>22604</v>
      </c>
      <c r="K201" s="18">
        <f t="shared" ca="1" si="52"/>
        <v>56</v>
      </c>
      <c r="L201" s="12" t="str">
        <f t="shared" si="44"/>
        <v>homme4-cadre supérieur</v>
      </c>
      <c r="M201" s="12" t="str">
        <f t="shared" si="45"/>
        <v>homme4-cadre supérieurNice</v>
      </c>
      <c r="N201" s="16">
        <f t="shared" si="46"/>
        <v>22604</v>
      </c>
      <c r="O201" s="10">
        <f t="shared" si="47"/>
        <v>0</v>
      </c>
      <c r="P201" s="10">
        <f t="shared" si="48"/>
        <v>0</v>
      </c>
      <c r="Q201" s="10">
        <f t="shared" si="49"/>
        <v>108277.95</v>
      </c>
      <c r="R201" s="12" t="str">
        <f t="shared" si="50"/>
        <v>hommeNice</v>
      </c>
      <c r="S201" s="10">
        <f t="shared" si="51"/>
        <v>0</v>
      </c>
    </row>
    <row r="202" spans="1:19" s="10" customFormat="1" x14ac:dyDescent="0.2">
      <c r="A202" s="18" t="str">
        <f t="shared" si="52"/>
        <v>SCDM7716</v>
      </c>
      <c r="B202" s="18" t="str">
        <f t="shared" si="52"/>
        <v>MICELI</v>
      </c>
      <c r="C202" s="18" t="str">
        <f t="shared" si="52"/>
        <v>Stéphane</v>
      </c>
      <c r="D202" s="18" t="str">
        <f t="shared" si="52"/>
        <v>3-cadre</v>
      </c>
      <c r="E202" s="18" t="str">
        <f t="shared" si="52"/>
        <v>Paris</v>
      </c>
      <c r="F202" s="18" t="str">
        <f t="shared" si="52"/>
        <v>pièce 110</v>
      </c>
      <c r="G202" s="18">
        <f t="shared" si="52"/>
        <v>3057</v>
      </c>
      <c r="H202" s="18">
        <f t="shared" si="52"/>
        <v>52617.75</v>
      </c>
      <c r="I202" s="18" t="str">
        <f t="shared" si="52"/>
        <v>homme</v>
      </c>
      <c r="J202" s="18">
        <f t="shared" si="52"/>
        <v>24495</v>
      </c>
      <c r="K202" s="18">
        <f t="shared" ca="1" si="52"/>
        <v>50</v>
      </c>
      <c r="L202" s="12" t="str">
        <f t="shared" si="44"/>
        <v>homme3-cadre</v>
      </c>
      <c r="M202" s="12" t="str">
        <f t="shared" si="45"/>
        <v>homme3-cadreParis</v>
      </c>
      <c r="N202" s="16" t="str">
        <f t="shared" si="46"/>
        <v>-</v>
      </c>
      <c r="O202" s="10">
        <f t="shared" si="47"/>
        <v>0</v>
      </c>
      <c r="P202" s="10">
        <f t="shared" si="48"/>
        <v>0</v>
      </c>
      <c r="Q202" s="10">
        <f t="shared" si="49"/>
        <v>52617.75</v>
      </c>
      <c r="R202" s="12" t="str">
        <f t="shared" si="50"/>
        <v>hommeParis</v>
      </c>
      <c r="S202" s="10">
        <f t="shared" si="51"/>
        <v>0</v>
      </c>
    </row>
    <row r="203" spans="1:19" s="10" customFormat="1" x14ac:dyDescent="0.2">
      <c r="A203" s="18" t="str">
        <f t="shared" si="52"/>
        <v>PTVM6503</v>
      </c>
      <c r="B203" s="18" t="str">
        <f t="shared" si="52"/>
        <v>MILLET</v>
      </c>
      <c r="C203" s="18" t="str">
        <f t="shared" si="52"/>
        <v>Pasquale</v>
      </c>
      <c r="D203" s="18" t="str">
        <f t="shared" si="52"/>
        <v>1-agent</v>
      </c>
      <c r="E203" s="18" t="str">
        <f t="shared" si="52"/>
        <v>Paris</v>
      </c>
      <c r="F203" s="18" t="str">
        <f t="shared" si="52"/>
        <v>pièce 12B</v>
      </c>
      <c r="G203" s="18">
        <f t="shared" si="52"/>
        <v>3154</v>
      </c>
      <c r="H203" s="18">
        <f t="shared" si="52"/>
        <v>31571.119999999999</v>
      </c>
      <c r="I203" s="18" t="str">
        <f t="shared" si="52"/>
        <v>homme</v>
      </c>
      <c r="J203" s="18">
        <f t="shared" si="52"/>
        <v>26395</v>
      </c>
      <c r="K203" s="18">
        <f t="shared" ca="1" si="52"/>
        <v>45</v>
      </c>
      <c r="L203" s="12" t="str">
        <f t="shared" si="44"/>
        <v>homme1-agent</v>
      </c>
      <c r="M203" s="12" t="str">
        <f t="shared" si="45"/>
        <v>homme1-agentParis</v>
      </c>
      <c r="N203" s="16" t="str">
        <f t="shared" si="46"/>
        <v>-</v>
      </c>
      <c r="O203" s="10">
        <f t="shared" si="47"/>
        <v>0</v>
      </c>
      <c r="P203" s="10">
        <f t="shared" si="48"/>
        <v>0</v>
      </c>
      <c r="Q203" s="10" t="str">
        <f t="shared" si="49"/>
        <v>-</v>
      </c>
      <c r="R203" s="12" t="str">
        <f t="shared" si="50"/>
        <v>hommeParis</v>
      </c>
      <c r="S203" s="10">
        <f t="shared" si="51"/>
        <v>0</v>
      </c>
    </row>
    <row r="204" spans="1:19" s="10" customFormat="1" x14ac:dyDescent="0.2">
      <c r="A204" s="18" t="str">
        <f t="shared" si="52"/>
        <v>LICM6642</v>
      </c>
      <c r="B204" s="18" t="str">
        <f t="shared" si="52"/>
        <v>MOINARD</v>
      </c>
      <c r="C204" s="18" t="str">
        <f t="shared" si="52"/>
        <v>Loïc</v>
      </c>
      <c r="D204" s="18" t="str">
        <f t="shared" si="52"/>
        <v>1-agent</v>
      </c>
      <c r="E204" s="18" t="str">
        <f t="shared" si="52"/>
        <v>Nice</v>
      </c>
      <c r="F204" s="18" t="str">
        <f t="shared" si="52"/>
        <v>pièce 105</v>
      </c>
      <c r="G204" s="18">
        <f t="shared" si="52"/>
        <v>3983</v>
      </c>
      <c r="H204" s="18">
        <f t="shared" si="52"/>
        <v>31689.14</v>
      </c>
      <c r="I204" s="18" t="str">
        <f t="shared" si="52"/>
        <v>homme</v>
      </c>
      <c r="J204" s="18">
        <f t="shared" si="52"/>
        <v>23459</v>
      </c>
      <c r="K204" s="18">
        <f t="shared" ca="1" si="52"/>
        <v>53</v>
      </c>
      <c r="L204" s="12" t="str">
        <f t="shared" si="44"/>
        <v>homme1-agent</v>
      </c>
      <c r="M204" s="12" t="str">
        <f t="shared" si="45"/>
        <v>homme1-agentNice</v>
      </c>
      <c r="N204" s="16" t="str">
        <f t="shared" si="46"/>
        <v>-</v>
      </c>
      <c r="O204" s="10">
        <f t="shared" si="47"/>
        <v>0</v>
      </c>
      <c r="P204" s="10">
        <f t="shared" si="48"/>
        <v>0</v>
      </c>
      <c r="Q204" s="10" t="str">
        <f t="shared" si="49"/>
        <v>-</v>
      </c>
      <c r="R204" s="12" t="str">
        <f t="shared" si="50"/>
        <v>hommeNice</v>
      </c>
      <c r="S204" s="10">
        <f t="shared" si="51"/>
        <v>1</v>
      </c>
    </row>
    <row r="205" spans="1:19" s="10" customFormat="1" x14ac:dyDescent="0.2">
      <c r="A205" s="18" t="str">
        <f t="shared" si="52"/>
        <v>JKGM6202</v>
      </c>
      <c r="B205" s="18" t="str">
        <f t="shared" si="52"/>
        <v>MOITA</v>
      </c>
      <c r="C205" s="18" t="str">
        <f t="shared" si="52"/>
        <v>Jeanne</v>
      </c>
      <c r="D205" s="18" t="str">
        <f t="shared" si="52"/>
        <v>2-maitrise</v>
      </c>
      <c r="E205" s="18" t="str">
        <f t="shared" si="52"/>
        <v>Nice</v>
      </c>
      <c r="F205" s="18" t="str">
        <f t="shared" si="52"/>
        <v>pièce 83</v>
      </c>
      <c r="G205" s="18">
        <f t="shared" si="52"/>
        <v>3110</v>
      </c>
      <c r="H205" s="18">
        <f t="shared" si="52"/>
        <v>35457.879999999997</v>
      </c>
      <c r="I205" s="18" t="str">
        <f t="shared" si="52"/>
        <v>femme</v>
      </c>
      <c r="J205" s="18">
        <f t="shared" si="52"/>
        <v>23520</v>
      </c>
      <c r="K205" s="18">
        <f t="shared" ca="1" si="52"/>
        <v>53</v>
      </c>
      <c r="L205" s="12" t="str">
        <f t="shared" si="44"/>
        <v>femme2-maitrise</v>
      </c>
      <c r="M205" s="12" t="str">
        <f t="shared" si="45"/>
        <v>femme2-maitriseNice</v>
      </c>
      <c r="N205" s="16" t="str">
        <f t="shared" si="46"/>
        <v>-</v>
      </c>
      <c r="O205" s="10">
        <f t="shared" si="47"/>
        <v>0</v>
      </c>
      <c r="P205" s="10">
        <f t="shared" si="48"/>
        <v>0</v>
      </c>
      <c r="Q205" s="10">
        <f t="shared" si="49"/>
        <v>35457.879999999997</v>
      </c>
      <c r="R205" s="12" t="str">
        <f t="shared" si="50"/>
        <v>femmeNice</v>
      </c>
      <c r="S205" s="10">
        <f t="shared" si="51"/>
        <v>1</v>
      </c>
    </row>
    <row r="206" spans="1:19" s="10" customFormat="1" x14ac:dyDescent="0.2">
      <c r="A206" s="18" t="str">
        <f t="shared" si="52"/>
        <v>HKLM6567</v>
      </c>
      <c r="B206" s="18" t="str">
        <f t="shared" si="52"/>
        <v>MONTFORT</v>
      </c>
      <c r="C206" s="18" t="str">
        <f t="shared" si="52"/>
        <v>Huong</v>
      </c>
      <c r="D206" s="18" t="str">
        <f t="shared" si="52"/>
        <v>1-agent</v>
      </c>
      <c r="E206" s="18" t="str">
        <f t="shared" si="52"/>
        <v>Nice</v>
      </c>
      <c r="F206" s="18" t="str">
        <f t="shared" si="52"/>
        <v>pièce 69</v>
      </c>
      <c r="G206" s="18">
        <f t="shared" si="52"/>
        <v>3588</v>
      </c>
      <c r="H206" s="18">
        <f t="shared" si="52"/>
        <v>33397.01</v>
      </c>
      <c r="I206" s="18" t="str">
        <f t="shared" si="52"/>
        <v>homme</v>
      </c>
      <c r="J206" s="18">
        <f t="shared" si="52"/>
        <v>29972</v>
      </c>
      <c r="K206" s="18">
        <f t="shared" ca="1" si="52"/>
        <v>35</v>
      </c>
      <c r="L206" s="12" t="str">
        <f t="shared" si="44"/>
        <v>homme1-agent</v>
      </c>
      <c r="M206" s="12" t="str">
        <f t="shared" si="45"/>
        <v>homme1-agentNice</v>
      </c>
      <c r="N206" s="16" t="str">
        <f t="shared" si="46"/>
        <v>-</v>
      </c>
      <c r="O206" s="10">
        <f t="shared" si="47"/>
        <v>0</v>
      </c>
      <c r="P206" s="10">
        <f t="shared" si="48"/>
        <v>0</v>
      </c>
      <c r="Q206" s="10" t="str">
        <f t="shared" si="49"/>
        <v>-</v>
      </c>
      <c r="R206" s="12" t="str">
        <f t="shared" si="50"/>
        <v>hommeNice</v>
      </c>
      <c r="S206" s="10">
        <f t="shared" si="51"/>
        <v>1</v>
      </c>
    </row>
    <row r="207" spans="1:19" s="10" customFormat="1" x14ac:dyDescent="0.2">
      <c r="A207" s="18" t="str">
        <f t="shared" si="52"/>
        <v>GQEN4203</v>
      </c>
      <c r="B207" s="18" t="str">
        <f t="shared" si="52"/>
        <v>NAIMI</v>
      </c>
      <c r="C207" s="18" t="str">
        <f t="shared" si="52"/>
        <v>Lucienne</v>
      </c>
      <c r="D207" s="18" t="str">
        <f t="shared" si="52"/>
        <v>2-maitrise</v>
      </c>
      <c r="E207" s="18" t="str">
        <f t="shared" si="52"/>
        <v>Nice</v>
      </c>
      <c r="F207" s="18" t="str">
        <f t="shared" si="52"/>
        <v>pièce 50</v>
      </c>
      <c r="G207" s="18">
        <f t="shared" si="52"/>
        <v>3618</v>
      </c>
      <c r="H207" s="18">
        <f t="shared" si="52"/>
        <v>28293.8</v>
      </c>
      <c r="I207" s="18" t="str">
        <f t="shared" si="52"/>
        <v>femme</v>
      </c>
      <c r="J207" s="18">
        <f t="shared" si="52"/>
        <v>27717</v>
      </c>
      <c r="K207" s="18">
        <f t="shared" ca="1" si="52"/>
        <v>42</v>
      </c>
      <c r="L207" s="12" t="str">
        <f t="shared" si="44"/>
        <v>femme2-maitrise</v>
      </c>
      <c r="M207" s="12" t="str">
        <f t="shared" si="45"/>
        <v>femme2-maitriseNice</v>
      </c>
      <c r="N207" s="16" t="str">
        <f t="shared" si="46"/>
        <v>-</v>
      </c>
      <c r="O207" s="10">
        <f t="shared" si="47"/>
        <v>0</v>
      </c>
      <c r="P207" s="10">
        <f t="shared" si="48"/>
        <v>0</v>
      </c>
      <c r="Q207" s="10">
        <f t="shared" si="49"/>
        <v>28293.8</v>
      </c>
      <c r="R207" s="12" t="str">
        <f t="shared" si="50"/>
        <v>femmeNice</v>
      </c>
      <c r="S207" s="10">
        <f t="shared" si="51"/>
        <v>0</v>
      </c>
    </row>
    <row r="208" spans="1:19" s="10" customFormat="1" x14ac:dyDescent="0.2">
      <c r="A208" s="18" t="str">
        <f t="shared" si="52"/>
        <v>JETN8605</v>
      </c>
      <c r="B208" s="18" t="str">
        <f t="shared" si="52"/>
        <v>NICOLLE</v>
      </c>
      <c r="C208" s="18" t="str">
        <f t="shared" si="52"/>
        <v>Juliette</v>
      </c>
      <c r="D208" s="18" t="str">
        <f t="shared" si="52"/>
        <v>1-agent</v>
      </c>
      <c r="E208" s="18" t="str">
        <f t="shared" si="52"/>
        <v>Nice</v>
      </c>
      <c r="F208" s="18" t="str">
        <f t="shared" si="52"/>
        <v>pièce 241</v>
      </c>
      <c r="G208" s="18">
        <f t="shared" si="52"/>
        <v>3150</v>
      </c>
      <c r="H208" s="18">
        <f t="shared" si="52"/>
        <v>20899.439999999999</v>
      </c>
      <c r="I208" s="18" t="str">
        <f t="shared" si="52"/>
        <v>femme</v>
      </c>
      <c r="J208" s="18">
        <f t="shared" si="52"/>
        <v>27501</v>
      </c>
      <c r="K208" s="18">
        <f t="shared" ca="1" si="52"/>
        <v>42</v>
      </c>
      <c r="L208" s="12" t="str">
        <f t="shared" si="44"/>
        <v>femme1-agent</v>
      </c>
      <c r="M208" s="12" t="str">
        <f t="shared" si="45"/>
        <v>femme1-agentNice</v>
      </c>
      <c r="N208" s="16" t="str">
        <f t="shared" si="46"/>
        <v>-</v>
      </c>
      <c r="O208" s="10">
        <f t="shared" si="47"/>
        <v>0</v>
      </c>
      <c r="P208" s="10">
        <f t="shared" si="48"/>
        <v>1</v>
      </c>
      <c r="Q208" s="10" t="str">
        <f t="shared" si="49"/>
        <v>-</v>
      </c>
      <c r="R208" s="12" t="str">
        <f t="shared" si="50"/>
        <v>femmeNice</v>
      </c>
      <c r="S208" s="10">
        <f t="shared" si="51"/>
        <v>1</v>
      </c>
    </row>
    <row r="209" spans="1:19" s="10" customFormat="1" x14ac:dyDescent="0.2">
      <c r="A209" s="18" t="str">
        <f t="shared" si="52"/>
        <v>RHKO6550</v>
      </c>
      <c r="B209" s="18" t="str">
        <f t="shared" si="52"/>
        <v>OBEL</v>
      </c>
      <c r="C209" s="18" t="str">
        <f t="shared" si="52"/>
        <v>Rolande</v>
      </c>
      <c r="D209" s="18" t="str">
        <f t="shared" si="52"/>
        <v>1-agent</v>
      </c>
      <c r="E209" s="18" t="str">
        <f t="shared" si="52"/>
        <v>Paris</v>
      </c>
      <c r="F209" s="18" t="str">
        <f t="shared" si="52"/>
        <v>pièce 222</v>
      </c>
      <c r="G209" s="18">
        <f t="shared" si="52"/>
        <v>3626</v>
      </c>
      <c r="H209" s="18">
        <f t="shared" si="52"/>
        <v>23270.99</v>
      </c>
      <c r="I209" s="18" t="str">
        <f t="shared" si="52"/>
        <v>femme</v>
      </c>
      <c r="J209" s="18">
        <f t="shared" si="52"/>
        <v>26506</v>
      </c>
      <c r="K209" s="18">
        <f t="shared" ca="1" si="52"/>
        <v>45</v>
      </c>
      <c r="L209" s="12" t="str">
        <f t="shared" si="44"/>
        <v>femme1-agent</v>
      </c>
      <c r="M209" s="12" t="str">
        <f t="shared" si="45"/>
        <v>femme1-agentParis</v>
      </c>
      <c r="N209" s="16" t="str">
        <f t="shared" si="46"/>
        <v>-</v>
      </c>
      <c r="O209" s="10">
        <f t="shared" si="47"/>
        <v>0</v>
      </c>
      <c r="P209" s="10">
        <f t="shared" si="48"/>
        <v>1</v>
      </c>
      <c r="Q209" s="10" t="str">
        <f t="shared" si="49"/>
        <v>-</v>
      </c>
      <c r="R209" s="12" t="str">
        <f t="shared" si="50"/>
        <v>femmeParis</v>
      </c>
      <c r="S209" s="10">
        <f t="shared" si="51"/>
        <v>1</v>
      </c>
    </row>
    <row r="210" spans="1:19" s="10" customFormat="1" x14ac:dyDescent="0.2">
      <c r="A210" s="18" t="str">
        <f t="shared" si="52"/>
        <v>MQWO6676</v>
      </c>
      <c r="B210" s="18" t="str">
        <f t="shared" si="52"/>
        <v>OCLOO</v>
      </c>
      <c r="C210" s="18" t="str">
        <f t="shared" si="52"/>
        <v>Martine</v>
      </c>
      <c r="D210" s="18" t="str">
        <f t="shared" si="52"/>
        <v>1-agent</v>
      </c>
      <c r="E210" s="18" t="str">
        <f t="shared" si="52"/>
        <v>Paris</v>
      </c>
      <c r="F210" s="18" t="str">
        <f t="shared" si="52"/>
        <v>pièce 251</v>
      </c>
      <c r="G210" s="18">
        <f t="shared" si="52"/>
        <v>3584</v>
      </c>
      <c r="H210" s="18">
        <f t="shared" si="52"/>
        <v>24030.84</v>
      </c>
      <c r="I210" s="18" t="str">
        <f t="shared" si="52"/>
        <v>femme</v>
      </c>
      <c r="J210" s="18">
        <f t="shared" si="52"/>
        <v>25917</v>
      </c>
      <c r="K210" s="18">
        <f t="shared" ca="1" si="52"/>
        <v>47</v>
      </c>
      <c r="L210" s="12" t="str">
        <f t="shared" si="44"/>
        <v>femme1-agent</v>
      </c>
      <c r="M210" s="12" t="str">
        <f t="shared" si="45"/>
        <v>femme1-agentParis</v>
      </c>
      <c r="N210" s="16" t="str">
        <f t="shared" si="46"/>
        <v>-</v>
      </c>
      <c r="O210" s="10">
        <f t="shared" si="47"/>
        <v>0</v>
      </c>
      <c r="P210" s="10">
        <f t="shared" si="48"/>
        <v>1</v>
      </c>
      <c r="Q210" s="10" t="str">
        <f t="shared" si="49"/>
        <v>-</v>
      </c>
      <c r="R210" s="12" t="str">
        <f t="shared" si="50"/>
        <v>femmeParis</v>
      </c>
      <c r="S210" s="10">
        <f t="shared" si="51"/>
        <v>1</v>
      </c>
    </row>
    <row r="211" spans="1:19" s="10" customFormat="1" x14ac:dyDescent="0.2">
      <c r="A211" s="18" t="str">
        <f t="shared" ref="A211:K220" si="53">INDEX(Feuille_base_de_données,ROW(),COLUMN())</f>
        <v>PLUS6011</v>
      </c>
      <c r="B211" s="18" t="str">
        <f t="shared" si="53"/>
        <v>PUCCINI</v>
      </c>
      <c r="C211" s="18" t="str">
        <f t="shared" si="53"/>
        <v>Ernesto</v>
      </c>
      <c r="D211" s="18" t="str">
        <f t="shared" si="53"/>
        <v>4-cadre supérieur</v>
      </c>
      <c r="E211" s="18" t="str">
        <f t="shared" si="53"/>
        <v>Nice</v>
      </c>
      <c r="F211" s="18" t="str">
        <f t="shared" si="53"/>
        <v>pièce 64</v>
      </c>
      <c r="G211" s="18">
        <f t="shared" si="53"/>
        <v>3051</v>
      </c>
      <c r="H211" s="18">
        <f t="shared" si="53"/>
        <v>84079.039999999994</v>
      </c>
      <c r="I211" s="18" t="str">
        <f t="shared" si="53"/>
        <v>homme</v>
      </c>
      <c r="J211" s="18">
        <f t="shared" si="53"/>
        <v>24902</v>
      </c>
      <c r="K211" s="18">
        <f t="shared" ca="1" si="53"/>
        <v>49</v>
      </c>
      <c r="L211" s="12" t="str">
        <f t="shared" si="44"/>
        <v>homme4-cadre supérieur</v>
      </c>
      <c r="M211" s="12" t="str">
        <f t="shared" si="45"/>
        <v>homme4-cadre supérieurNice</v>
      </c>
      <c r="N211" s="16">
        <f t="shared" si="46"/>
        <v>24902</v>
      </c>
      <c r="O211" s="10">
        <f t="shared" si="47"/>
        <v>0</v>
      </c>
      <c r="P211" s="10">
        <f t="shared" si="48"/>
        <v>0</v>
      </c>
      <c r="Q211" s="10">
        <f t="shared" si="49"/>
        <v>84079.039999999994</v>
      </c>
      <c r="R211" s="12" t="str">
        <f t="shared" si="50"/>
        <v>hommeNice</v>
      </c>
      <c r="S211" s="10">
        <f t="shared" si="51"/>
        <v>1</v>
      </c>
    </row>
    <row r="212" spans="1:19" s="10" customFormat="1" x14ac:dyDescent="0.2">
      <c r="A212" s="18" t="str">
        <f t="shared" si="53"/>
        <v>MJMO6224</v>
      </c>
      <c r="B212" s="18" t="str">
        <f t="shared" si="53"/>
        <v>OTTOLAVA</v>
      </c>
      <c r="C212" s="18" t="str">
        <f t="shared" si="53"/>
        <v>Martine</v>
      </c>
      <c r="D212" s="18" t="str">
        <f t="shared" si="53"/>
        <v>1-agent</v>
      </c>
      <c r="E212" s="18" t="str">
        <f t="shared" si="53"/>
        <v>Nice</v>
      </c>
      <c r="F212" s="18" t="str">
        <f t="shared" si="53"/>
        <v>pièce 14</v>
      </c>
      <c r="G212" s="18">
        <f t="shared" si="53"/>
        <v>3644</v>
      </c>
      <c r="H212" s="18">
        <f t="shared" si="53"/>
        <v>23901.25</v>
      </c>
      <c r="I212" s="18" t="str">
        <f t="shared" si="53"/>
        <v>femme</v>
      </c>
      <c r="J212" s="18">
        <f t="shared" si="53"/>
        <v>20552</v>
      </c>
      <c r="K212" s="18">
        <f t="shared" ca="1" si="53"/>
        <v>61</v>
      </c>
      <c r="L212" s="12" t="str">
        <f t="shared" si="44"/>
        <v>femme1-agent</v>
      </c>
      <c r="M212" s="12" t="str">
        <f t="shared" si="45"/>
        <v>femme1-agentNice</v>
      </c>
      <c r="N212" s="16" t="str">
        <f t="shared" si="46"/>
        <v>-</v>
      </c>
      <c r="O212" s="10">
        <f t="shared" si="47"/>
        <v>0</v>
      </c>
      <c r="P212" s="10">
        <f t="shared" si="48"/>
        <v>1</v>
      </c>
      <c r="Q212" s="10" t="str">
        <f t="shared" si="49"/>
        <v>-</v>
      </c>
      <c r="R212" s="12" t="str">
        <f t="shared" si="50"/>
        <v>femmeNice</v>
      </c>
      <c r="S212" s="10">
        <f t="shared" si="51"/>
        <v>1</v>
      </c>
    </row>
    <row r="213" spans="1:19" s="10" customFormat="1" x14ac:dyDescent="0.2">
      <c r="A213" s="18" t="str">
        <f t="shared" si="53"/>
        <v>NFDP8421</v>
      </c>
      <c r="B213" s="18" t="str">
        <f t="shared" si="53"/>
        <v>PARINET</v>
      </c>
      <c r="C213" s="18" t="str">
        <f t="shared" si="53"/>
        <v>Nicolas</v>
      </c>
      <c r="D213" s="18" t="str">
        <f t="shared" si="53"/>
        <v>1-agent</v>
      </c>
      <c r="E213" s="18" t="str">
        <f t="shared" si="53"/>
        <v>Nice</v>
      </c>
      <c r="F213" s="18" t="str">
        <f t="shared" si="53"/>
        <v>pièce 107</v>
      </c>
      <c r="G213" s="18">
        <f t="shared" si="53"/>
        <v>3155</v>
      </c>
      <c r="H213" s="18">
        <f t="shared" si="53"/>
        <v>24493.599999999999</v>
      </c>
      <c r="I213" s="18" t="str">
        <f t="shared" si="53"/>
        <v>homme</v>
      </c>
      <c r="J213" s="18">
        <f t="shared" si="53"/>
        <v>32956</v>
      </c>
      <c r="K213" s="18">
        <f t="shared" ca="1" si="53"/>
        <v>27</v>
      </c>
      <c r="L213" s="12" t="str">
        <f t="shared" si="44"/>
        <v>homme1-agent</v>
      </c>
      <c r="M213" s="12" t="str">
        <f t="shared" si="45"/>
        <v>homme1-agentNice</v>
      </c>
      <c r="N213" s="16" t="str">
        <f t="shared" si="46"/>
        <v>-</v>
      </c>
      <c r="O213" s="10">
        <f t="shared" si="47"/>
        <v>0</v>
      </c>
      <c r="P213" s="10">
        <f t="shared" si="48"/>
        <v>1</v>
      </c>
      <c r="Q213" s="10" t="str">
        <f t="shared" si="49"/>
        <v>-</v>
      </c>
      <c r="R213" s="12" t="str">
        <f t="shared" si="50"/>
        <v>hommeNice</v>
      </c>
      <c r="S213" s="10">
        <f t="shared" si="51"/>
        <v>0</v>
      </c>
    </row>
    <row r="214" spans="1:19" s="10" customFormat="1" x14ac:dyDescent="0.2">
      <c r="A214" s="18" t="str">
        <f t="shared" si="53"/>
        <v>RQGP7633</v>
      </c>
      <c r="B214" s="18" t="str">
        <f t="shared" si="53"/>
        <v>PARTOUCHE</v>
      </c>
      <c r="C214" s="18" t="str">
        <f t="shared" si="53"/>
        <v>Robert</v>
      </c>
      <c r="D214" s="18" t="str">
        <f t="shared" si="53"/>
        <v>3-cadre</v>
      </c>
      <c r="E214" s="18" t="str">
        <f t="shared" si="53"/>
        <v>Paris</v>
      </c>
      <c r="F214" s="18" t="str">
        <f t="shared" si="53"/>
        <v>bureau 2</v>
      </c>
      <c r="G214" s="18">
        <f t="shared" si="53"/>
        <v>3980</v>
      </c>
      <c r="H214" s="18">
        <f t="shared" si="53"/>
        <v>54565.59</v>
      </c>
      <c r="I214" s="18" t="str">
        <f t="shared" si="53"/>
        <v>homme</v>
      </c>
      <c r="J214" s="18">
        <f t="shared" si="53"/>
        <v>27317</v>
      </c>
      <c r="K214" s="18">
        <f t="shared" ca="1" si="53"/>
        <v>43</v>
      </c>
      <c r="L214" s="12" t="str">
        <f t="shared" si="44"/>
        <v>homme3-cadre</v>
      </c>
      <c r="M214" s="12" t="str">
        <f t="shared" si="45"/>
        <v>homme3-cadreParis</v>
      </c>
      <c r="N214" s="16" t="str">
        <f t="shared" si="46"/>
        <v>-</v>
      </c>
      <c r="O214" s="10">
        <f t="shared" si="47"/>
        <v>0</v>
      </c>
      <c r="P214" s="10">
        <f t="shared" si="48"/>
        <v>0</v>
      </c>
      <c r="Q214" s="10">
        <f t="shared" si="49"/>
        <v>54565.59</v>
      </c>
      <c r="R214" s="12" t="str">
        <f t="shared" si="50"/>
        <v>hommeParis</v>
      </c>
      <c r="S214" s="10">
        <f t="shared" si="51"/>
        <v>1</v>
      </c>
    </row>
    <row r="215" spans="1:19" s="10" customFormat="1" x14ac:dyDescent="0.2">
      <c r="A215" s="18" t="str">
        <f t="shared" si="53"/>
        <v>ADRP6612</v>
      </c>
      <c r="B215" s="18" t="str">
        <f t="shared" si="53"/>
        <v>PAVARD</v>
      </c>
      <c r="C215" s="18" t="str">
        <f t="shared" si="53"/>
        <v>Annie</v>
      </c>
      <c r="D215" s="18" t="str">
        <f t="shared" si="53"/>
        <v>1-agent</v>
      </c>
      <c r="E215" s="18" t="str">
        <f t="shared" si="53"/>
        <v>Nice</v>
      </c>
      <c r="F215" s="18" t="str">
        <f t="shared" si="53"/>
        <v>pièce 97</v>
      </c>
      <c r="G215" s="18">
        <f t="shared" si="53"/>
        <v>3067</v>
      </c>
      <c r="H215" s="18">
        <f t="shared" si="53"/>
        <v>19708.91</v>
      </c>
      <c r="I215" s="18" t="str">
        <f t="shared" si="53"/>
        <v>femme</v>
      </c>
      <c r="J215" s="18">
        <f t="shared" si="53"/>
        <v>26395</v>
      </c>
      <c r="K215" s="18">
        <f t="shared" ca="1" si="53"/>
        <v>45</v>
      </c>
      <c r="L215" s="12" t="str">
        <f t="shared" si="44"/>
        <v>femme1-agent</v>
      </c>
      <c r="M215" s="12" t="str">
        <f t="shared" si="45"/>
        <v>femme1-agentNice</v>
      </c>
      <c r="N215" s="16" t="str">
        <f t="shared" si="46"/>
        <v>-</v>
      </c>
      <c r="O215" s="10">
        <f t="shared" si="47"/>
        <v>0</v>
      </c>
      <c r="P215" s="10">
        <f t="shared" si="48"/>
        <v>0</v>
      </c>
      <c r="Q215" s="10" t="str">
        <f t="shared" si="49"/>
        <v>-</v>
      </c>
      <c r="R215" s="12" t="str">
        <f t="shared" si="50"/>
        <v>femmeNice</v>
      </c>
      <c r="S215" s="10">
        <f t="shared" si="51"/>
        <v>0</v>
      </c>
    </row>
    <row r="216" spans="1:19" s="10" customFormat="1" x14ac:dyDescent="0.2">
      <c r="A216" s="18" t="str">
        <f t="shared" si="53"/>
        <v>FABP6222</v>
      </c>
      <c r="B216" s="18" t="str">
        <f t="shared" si="53"/>
        <v>PEDRO</v>
      </c>
      <c r="C216" s="18" t="str">
        <f t="shared" si="53"/>
        <v>Francis</v>
      </c>
      <c r="D216" s="18" t="str">
        <f t="shared" si="53"/>
        <v>1-agent</v>
      </c>
      <c r="E216" s="18" t="str">
        <f t="shared" si="53"/>
        <v>Nice</v>
      </c>
      <c r="F216" s="18" t="str">
        <f t="shared" si="53"/>
        <v>pièce 97</v>
      </c>
      <c r="G216" s="18">
        <f t="shared" si="53"/>
        <v>3637</v>
      </c>
      <c r="H216" s="18">
        <f t="shared" si="53"/>
        <v>27376.97</v>
      </c>
      <c r="I216" s="18" t="str">
        <f t="shared" si="53"/>
        <v>homme</v>
      </c>
      <c r="J216" s="18">
        <f t="shared" si="53"/>
        <v>26312</v>
      </c>
      <c r="K216" s="18">
        <f t="shared" ca="1" si="53"/>
        <v>45</v>
      </c>
      <c r="L216" s="12" t="str">
        <f t="shared" si="44"/>
        <v>homme1-agent</v>
      </c>
      <c r="M216" s="12" t="str">
        <f t="shared" si="45"/>
        <v>homme1-agentNice</v>
      </c>
      <c r="N216" s="16" t="str">
        <f t="shared" si="46"/>
        <v>-</v>
      </c>
      <c r="O216" s="10">
        <f t="shared" si="47"/>
        <v>0</v>
      </c>
      <c r="P216" s="10">
        <f t="shared" si="48"/>
        <v>0</v>
      </c>
      <c r="Q216" s="10" t="str">
        <f t="shared" si="49"/>
        <v>-</v>
      </c>
      <c r="R216" s="12" t="str">
        <f t="shared" si="50"/>
        <v>hommeNice</v>
      </c>
      <c r="S216" s="10">
        <f t="shared" si="51"/>
        <v>1</v>
      </c>
    </row>
    <row r="217" spans="1:19" s="10" customFormat="1" x14ac:dyDescent="0.2">
      <c r="A217" s="18" t="str">
        <f t="shared" si="53"/>
        <v>ITVP6223</v>
      </c>
      <c r="B217" s="18" t="str">
        <f t="shared" si="53"/>
        <v>PENALVA</v>
      </c>
      <c r="C217" s="18" t="str">
        <f t="shared" si="53"/>
        <v>Isabelle</v>
      </c>
      <c r="D217" s="18" t="str">
        <f t="shared" si="53"/>
        <v>1-agent</v>
      </c>
      <c r="E217" s="18" t="str">
        <f t="shared" si="53"/>
        <v>Nice</v>
      </c>
      <c r="F217" s="18" t="str">
        <f t="shared" si="53"/>
        <v>pièce 90</v>
      </c>
      <c r="G217" s="18">
        <f t="shared" si="53"/>
        <v>3764</v>
      </c>
      <c r="H217" s="18">
        <f t="shared" si="53"/>
        <v>25030.02</v>
      </c>
      <c r="I217" s="18" t="str">
        <f t="shared" si="53"/>
        <v>femme</v>
      </c>
      <c r="J217" s="18">
        <f t="shared" si="53"/>
        <v>26948</v>
      </c>
      <c r="K217" s="18">
        <f t="shared" ca="1" si="53"/>
        <v>44</v>
      </c>
      <c r="L217" s="12" t="str">
        <f t="shared" si="44"/>
        <v>femme1-agent</v>
      </c>
      <c r="M217" s="12" t="str">
        <f t="shared" si="45"/>
        <v>femme1-agentNice</v>
      </c>
      <c r="N217" s="16" t="str">
        <f t="shared" si="46"/>
        <v>-</v>
      </c>
      <c r="O217" s="10">
        <f t="shared" si="47"/>
        <v>0</v>
      </c>
      <c r="P217" s="10">
        <f t="shared" si="48"/>
        <v>0</v>
      </c>
      <c r="Q217" s="10" t="str">
        <f t="shared" si="49"/>
        <v>-</v>
      </c>
      <c r="R217" s="12" t="str">
        <f t="shared" si="50"/>
        <v>femmeNice</v>
      </c>
      <c r="S217" s="10">
        <f t="shared" si="51"/>
        <v>0</v>
      </c>
    </row>
    <row r="218" spans="1:19" s="10" customFormat="1" x14ac:dyDescent="0.2">
      <c r="A218" s="18" t="str">
        <f t="shared" si="53"/>
        <v>PYTP6460</v>
      </c>
      <c r="B218" s="18" t="str">
        <f t="shared" si="53"/>
        <v>PERFETTO</v>
      </c>
      <c r="C218" s="18" t="str">
        <f t="shared" si="53"/>
        <v>Pascal</v>
      </c>
      <c r="D218" s="18" t="str">
        <f t="shared" si="53"/>
        <v>3-cadre</v>
      </c>
      <c r="E218" s="18" t="str">
        <f t="shared" si="53"/>
        <v>Paris</v>
      </c>
      <c r="F218" s="18" t="str">
        <f t="shared" si="53"/>
        <v>pièce 78</v>
      </c>
      <c r="G218" s="18">
        <f t="shared" si="53"/>
        <v>3073</v>
      </c>
      <c r="H218" s="18">
        <f t="shared" si="53"/>
        <v>58559.1</v>
      </c>
      <c r="I218" s="18" t="str">
        <f t="shared" si="53"/>
        <v>homme</v>
      </c>
      <c r="J218" s="18">
        <f t="shared" si="53"/>
        <v>28766</v>
      </c>
      <c r="K218" s="18">
        <f t="shared" ca="1" si="53"/>
        <v>39</v>
      </c>
      <c r="L218" s="12" t="str">
        <f t="shared" si="44"/>
        <v>homme3-cadre</v>
      </c>
      <c r="M218" s="12" t="str">
        <f t="shared" si="45"/>
        <v>homme3-cadreParis</v>
      </c>
      <c r="N218" s="16" t="str">
        <f t="shared" si="46"/>
        <v>-</v>
      </c>
      <c r="O218" s="10">
        <f t="shared" si="47"/>
        <v>0</v>
      </c>
      <c r="P218" s="10">
        <f t="shared" si="48"/>
        <v>0</v>
      </c>
      <c r="Q218" s="10">
        <f t="shared" si="49"/>
        <v>58559.1</v>
      </c>
      <c r="R218" s="12" t="str">
        <f t="shared" si="50"/>
        <v>hommeParis</v>
      </c>
      <c r="S218" s="10">
        <f t="shared" si="51"/>
        <v>1</v>
      </c>
    </row>
    <row r="219" spans="1:19" s="10" customFormat="1" x14ac:dyDescent="0.2">
      <c r="A219" s="18" t="str">
        <f t="shared" si="53"/>
        <v>FSGP7552</v>
      </c>
      <c r="B219" s="18" t="str">
        <f t="shared" si="53"/>
        <v>PERRUCHON</v>
      </c>
      <c r="C219" s="18" t="str">
        <f t="shared" si="53"/>
        <v>Fabrice</v>
      </c>
      <c r="D219" s="18" t="str">
        <f t="shared" si="53"/>
        <v>1-agent</v>
      </c>
      <c r="E219" s="18" t="str">
        <f t="shared" si="53"/>
        <v>Nice</v>
      </c>
      <c r="F219" s="18" t="str">
        <f t="shared" si="53"/>
        <v>pièce 95</v>
      </c>
      <c r="G219" s="18">
        <f t="shared" si="53"/>
        <v>3670</v>
      </c>
      <c r="H219" s="18">
        <f t="shared" si="53"/>
        <v>29363.11</v>
      </c>
      <c r="I219" s="18" t="str">
        <f t="shared" si="53"/>
        <v>homme</v>
      </c>
      <c r="J219" s="18">
        <f t="shared" si="53"/>
        <v>30365</v>
      </c>
      <c r="K219" s="18">
        <f t="shared" ca="1" si="53"/>
        <v>34</v>
      </c>
      <c r="L219" s="12" t="str">
        <f t="shared" si="44"/>
        <v>homme1-agent</v>
      </c>
      <c r="M219" s="12" t="str">
        <f t="shared" si="45"/>
        <v>homme1-agentNice</v>
      </c>
      <c r="N219" s="16" t="str">
        <f t="shared" si="46"/>
        <v>-</v>
      </c>
      <c r="O219" s="10">
        <f t="shared" si="47"/>
        <v>0</v>
      </c>
      <c r="P219" s="10">
        <f t="shared" si="48"/>
        <v>0</v>
      </c>
      <c r="Q219" s="10" t="str">
        <f t="shared" si="49"/>
        <v>-</v>
      </c>
      <c r="R219" s="12" t="str">
        <f t="shared" si="50"/>
        <v>hommeNice</v>
      </c>
      <c r="S219" s="10">
        <f t="shared" si="51"/>
        <v>1</v>
      </c>
    </row>
    <row r="220" spans="1:19" s="10" customFormat="1" x14ac:dyDescent="0.2">
      <c r="A220" s="18" t="str">
        <f t="shared" si="53"/>
        <v>CCWP8446</v>
      </c>
      <c r="B220" s="18" t="str">
        <f t="shared" si="53"/>
        <v>PIDERIT</v>
      </c>
      <c r="C220" s="18" t="str">
        <f t="shared" si="53"/>
        <v>Claude</v>
      </c>
      <c r="D220" s="18" t="str">
        <f t="shared" si="53"/>
        <v>1-agent</v>
      </c>
      <c r="E220" s="18" t="str">
        <f t="shared" si="53"/>
        <v>Nice</v>
      </c>
      <c r="F220" s="18" t="str">
        <f t="shared" si="53"/>
        <v>pièce 109</v>
      </c>
      <c r="G220" s="18">
        <f t="shared" si="53"/>
        <v>3881</v>
      </c>
      <c r="H220" s="18">
        <f t="shared" si="53"/>
        <v>22298.9</v>
      </c>
      <c r="I220" s="18" t="str">
        <f t="shared" si="53"/>
        <v>femme</v>
      </c>
      <c r="J220" s="18">
        <f t="shared" si="53"/>
        <v>32938</v>
      </c>
      <c r="K220" s="18">
        <f t="shared" ca="1" si="53"/>
        <v>27</v>
      </c>
      <c r="L220" s="12" t="str">
        <f t="shared" si="44"/>
        <v>femme1-agent</v>
      </c>
      <c r="M220" s="12" t="str">
        <f t="shared" si="45"/>
        <v>femme1-agentNice</v>
      </c>
      <c r="N220" s="16" t="str">
        <f t="shared" si="46"/>
        <v>-</v>
      </c>
      <c r="O220" s="10">
        <f t="shared" si="47"/>
        <v>0</v>
      </c>
      <c r="P220" s="10">
        <f t="shared" si="48"/>
        <v>1</v>
      </c>
      <c r="Q220" s="10" t="str">
        <f t="shared" si="49"/>
        <v>-</v>
      </c>
      <c r="R220" s="12" t="str">
        <f t="shared" si="50"/>
        <v>femmeNice</v>
      </c>
      <c r="S220" s="10">
        <f t="shared" si="51"/>
        <v>0</v>
      </c>
    </row>
    <row r="221" spans="1:19" s="10" customFormat="1" x14ac:dyDescent="0.2">
      <c r="A221" s="18" t="str">
        <f t="shared" ref="A221:K230" si="54">INDEX(Feuille_base_de_données,ROW(),COLUMN())</f>
        <v>DWRP5042</v>
      </c>
      <c r="B221" s="18" t="str">
        <f t="shared" si="54"/>
        <v>POISSON</v>
      </c>
      <c r="C221" s="18" t="str">
        <f t="shared" si="54"/>
        <v>Daniel</v>
      </c>
      <c r="D221" s="18" t="str">
        <f t="shared" si="54"/>
        <v>3-cadre</v>
      </c>
      <c r="E221" s="18" t="str">
        <f t="shared" si="54"/>
        <v>Nice</v>
      </c>
      <c r="F221" s="18" t="str">
        <f t="shared" si="54"/>
        <v>pièce 64</v>
      </c>
      <c r="G221" s="18">
        <f t="shared" si="54"/>
        <v>3032</v>
      </c>
      <c r="H221" s="18">
        <f t="shared" si="54"/>
        <v>57651.05</v>
      </c>
      <c r="I221" s="18" t="str">
        <f t="shared" si="54"/>
        <v>homme</v>
      </c>
      <c r="J221" s="18">
        <f t="shared" si="54"/>
        <v>34892</v>
      </c>
      <c r="K221" s="18">
        <f t="shared" ca="1" si="54"/>
        <v>22</v>
      </c>
      <c r="L221" s="12" t="str">
        <f t="shared" si="44"/>
        <v>homme3-cadre</v>
      </c>
      <c r="M221" s="12" t="str">
        <f t="shared" si="45"/>
        <v>homme3-cadreNice</v>
      </c>
      <c r="N221" s="16" t="str">
        <f t="shared" si="46"/>
        <v>-</v>
      </c>
      <c r="O221" s="10">
        <f t="shared" si="47"/>
        <v>0</v>
      </c>
      <c r="P221" s="10">
        <f t="shared" si="48"/>
        <v>0</v>
      </c>
      <c r="Q221" s="10">
        <f t="shared" si="49"/>
        <v>57651.05</v>
      </c>
      <c r="R221" s="12" t="str">
        <f t="shared" si="50"/>
        <v>hommeNice</v>
      </c>
      <c r="S221" s="10">
        <f t="shared" si="51"/>
        <v>1</v>
      </c>
    </row>
    <row r="222" spans="1:19" s="10" customFormat="1" x14ac:dyDescent="0.2">
      <c r="A222" s="18" t="str">
        <f t="shared" si="54"/>
        <v>TIPP6171</v>
      </c>
      <c r="B222" s="18" t="str">
        <f t="shared" si="54"/>
        <v>PONTALIER</v>
      </c>
      <c r="C222" s="18" t="str">
        <f t="shared" si="54"/>
        <v>Thierry</v>
      </c>
      <c r="D222" s="18" t="str">
        <f t="shared" si="54"/>
        <v>1-agent</v>
      </c>
      <c r="E222" s="18" t="str">
        <f t="shared" si="54"/>
        <v>Paris</v>
      </c>
      <c r="F222" s="18" t="str">
        <f t="shared" si="54"/>
        <v>pièce 222</v>
      </c>
      <c r="G222" s="18">
        <f t="shared" si="54"/>
        <v>3723</v>
      </c>
      <c r="H222" s="18">
        <f t="shared" si="54"/>
        <v>21596.3</v>
      </c>
      <c r="I222" s="18" t="str">
        <f t="shared" si="54"/>
        <v>homme</v>
      </c>
      <c r="J222" s="18">
        <f t="shared" si="54"/>
        <v>27150</v>
      </c>
      <c r="K222" s="18">
        <f t="shared" ca="1" si="54"/>
        <v>43</v>
      </c>
      <c r="L222" s="12" t="str">
        <f t="shared" si="44"/>
        <v>homme1-agent</v>
      </c>
      <c r="M222" s="12" t="str">
        <f t="shared" si="45"/>
        <v>homme1-agentParis</v>
      </c>
      <c r="N222" s="16" t="str">
        <f t="shared" si="46"/>
        <v>-</v>
      </c>
      <c r="O222" s="10">
        <f t="shared" si="47"/>
        <v>0</v>
      </c>
      <c r="P222" s="10">
        <f t="shared" si="48"/>
        <v>1</v>
      </c>
      <c r="Q222" s="10" t="str">
        <f t="shared" si="49"/>
        <v>-</v>
      </c>
      <c r="R222" s="12" t="str">
        <f t="shared" si="50"/>
        <v>hommeParis</v>
      </c>
      <c r="S222" s="10">
        <f t="shared" si="51"/>
        <v>1</v>
      </c>
    </row>
    <row r="223" spans="1:19" s="10" customFormat="1" x14ac:dyDescent="0.2">
      <c r="A223" s="18" t="str">
        <f t="shared" si="54"/>
        <v>CTRP5051</v>
      </c>
      <c r="B223" s="18" t="str">
        <f t="shared" si="54"/>
        <v>POTRIQUET</v>
      </c>
      <c r="C223" s="18" t="str">
        <f t="shared" si="54"/>
        <v>Claudette</v>
      </c>
      <c r="D223" s="18" t="str">
        <f t="shared" si="54"/>
        <v>1-agent</v>
      </c>
      <c r="E223" s="18" t="str">
        <f t="shared" si="54"/>
        <v>Nice</v>
      </c>
      <c r="F223" s="18" t="str">
        <f t="shared" si="54"/>
        <v>pièce 83</v>
      </c>
      <c r="G223" s="18">
        <f t="shared" si="54"/>
        <v>3413</v>
      </c>
      <c r="H223" s="18">
        <f t="shared" si="54"/>
        <v>24980.74</v>
      </c>
      <c r="I223" s="18" t="str">
        <f t="shared" si="54"/>
        <v>femme</v>
      </c>
      <c r="J223" s="18">
        <f t="shared" si="54"/>
        <v>28275</v>
      </c>
      <c r="K223" s="18">
        <f t="shared" ca="1" si="54"/>
        <v>40</v>
      </c>
      <c r="L223" s="12" t="str">
        <f t="shared" si="44"/>
        <v>femme1-agent</v>
      </c>
      <c r="M223" s="12" t="str">
        <f t="shared" si="45"/>
        <v>femme1-agentNice</v>
      </c>
      <c r="N223" s="16" t="str">
        <f t="shared" si="46"/>
        <v>-</v>
      </c>
      <c r="O223" s="10">
        <f t="shared" si="47"/>
        <v>0</v>
      </c>
      <c r="P223" s="10">
        <f t="shared" si="48"/>
        <v>1</v>
      </c>
      <c r="Q223" s="10" t="str">
        <f t="shared" si="49"/>
        <v>-</v>
      </c>
      <c r="R223" s="12" t="str">
        <f t="shared" si="50"/>
        <v>femmeNice</v>
      </c>
      <c r="S223" s="10">
        <f t="shared" si="51"/>
        <v>1</v>
      </c>
    </row>
    <row r="224" spans="1:19" s="10" customFormat="1" x14ac:dyDescent="0.2">
      <c r="A224" s="18" t="str">
        <f t="shared" si="54"/>
        <v>JCJP6015</v>
      </c>
      <c r="B224" s="18" t="str">
        <f t="shared" si="54"/>
        <v>POUYADOU</v>
      </c>
      <c r="C224" s="18" t="str">
        <f t="shared" si="54"/>
        <v>Josette</v>
      </c>
      <c r="D224" s="18" t="str">
        <f t="shared" si="54"/>
        <v>1-agent</v>
      </c>
      <c r="E224" s="18" t="str">
        <f t="shared" si="54"/>
        <v>Nice</v>
      </c>
      <c r="F224" s="18" t="str">
        <f t="shared" si="54"/>
        <v>pièce 253</v>
      </c>
      <c r="G224" s="18">
        <f t="shared" si="54"/>
        <v>3630</v>
      </c>
      <c r="H224" s="18">
        <f t="shared" si="54"/>
        <v>26761.5</v>
      </c>
      <c r="I224" s="18" t="str">
        <f t="shared" si="54"/>
        <v>femme</v>
      </c>
      <c r="J224" s="18">
        <f t="shared" si="54"/>
        <v>26423</v>
      </c>
      <c r="K224" s="18">
        <f t="shared" ca="1" si="54"/>
        <v>45</v>
      </c>
      <c r="L224" s="12" t="str">
        <f t="shared" si="44"/>
        <v>femme1-agent</v>
      </c>
      <c r="M224" s="12" t="str">
        <f t="shared" si="45"/>
        <v>femme1-agentNice</v>
      </c>
      <c r="N224" s="16" t="str">
        <f t="shared" si="46"/>
        <v>-</v>
      </c>
      <c r="O224" s="10">
        <f t="shared" si="47"/>
        <v>0</v>
      </c>
      <c r="P224" s="10">
        <f t="shared" si="48"/>
        <v>0</v>
      </c>
      <c r="Q224" s="10" t="str">
        <f t="shared" si="49"/>
        <v>-</v>
      </c>
      <c r="R224" s="12" t="str">
        <f t="shared" si="50"/>
        <v>femmeNice</v>
      </c>
      <c r="S224" s="10">
        <f t="shared" si="51"/>
        <v>1</v>
      </c>
    </row>
    <row r="225" spans="1:19" s="10" customFormat="1" x14ac:dyDescent="0.2">
      <c r="A225" s="18" t="str">
        <f t="shared" si="54"/>
        <v>FFXP5412</v>
      </c>
      <c r="B225" s="18" t="str">
        <f t="shared" si="54"/>
        <v>PUAULT</v>
      </c>
      <c r="C225" s="18" t="str">
        <f t="shared" si="54"/>
        <v>Françoise</v>
      </c>
      <c r="D225" s="18" t="str">
        <f t="shared" si="54"/>
        <v>1-agent</v>
      </c>
      <c r="E225" s="18" t="str">
        <f t="shared" si="54"/>
        <v>Nice</v>
      </c>
      <c r="F225" s="18" t="str">
        <f t="shared" si="54"/>
        <v>pièce 83</v>
      </c>
      <c r="G225" s="18">
        <f t="shared" si="54"/>
        <v>3420</v>
      </c>
      <c r="H225" s="18">
        <f t="shared" si="54"/>
        <v>23981.17</v>
      </c>
      <c r="I225" s="18" t="str">
        <f t="shared" si="54"/>
        <v>femme</v>
      </c>
      <c r="J225" s="18">
        <f t="shared" si="54"/>
        <v>25976</v>
      </c>
      <c r="K225" s="18">
        <f t="shared" ca="1" si="54"/>
        <v>46</v>
      </c>
      <c r="L225" s="12" t="str">
        <f t="shared" si="44"/>
        <v>femme1-agent</v>
      </c>
      <c r="M225" s="12" t="str">
        <f t="shared" si="45"/>
        <v>femme1-agentNice</v>
      </c>
      <c r="N225" s="16" t="str">
        <f t="shared" si="46"/>
        <v>-</v>
      </c>
      <c r="O225" s="10">
        <f t="shared" si="47"/>
        <v>0</v>
      </c>
      <c r="P225" s="10">
        <f t="shared" si="48"/>
        <v>1</v>
      </c>
      <c r="Q225" s="10" t="str">
        <f t="shared" si="49"/>
        <v>-</v>
      </c>
      <c r="R225" s="12" t="str">
        <f t="shared" si="50"/>
        <v>femmeNice</v>
      </c>
      <c r="S225" s="10">
        <f t="shared" si="51"/>
        <v>1</v>
      </c>
    </row>
    <row r="226" spans="1:19" s="10" customFormat="1" x14ac:dyDescent="0.2">
      <c r="A226" s="18" t="str">
        <f t="shared" si="54"/>
        <v>MYOQ7674</v>
      </c>
      <c r="B226" s="18" t="str">
        <f t="shared" si="54"/>
        <v>QUINTIN</v>
      </c>
      <c r="C226" s="18" t="str">
        <f t="shared" si="54"/>
        <v>Martine</v>
      </c>
      <c r="D226" s="18" t="str">
        <f t="shared" si="54"/>
        <v>1-agent</v>
      </c>
      <c r="E226" s="18" t="str">
        <f t="shared" si="54"/>
        <v>Paris</v>
      </c>
      <c r="F226" s="18" t="str">
        <f t="shared" si="54"/>
        <v>pièce 314</v>
      </c>
      <c r="G226" s="18">
        <f t="shared" si="54"/>
        <v>3098</v>
      </c>
      <c r="H226" s="18">
        <f t="shared" si="54"/>
        <v>26096.71</v>
      </c>
      <c r="I226" s="18" t="str">
        <f t="shared" si="54"/>
        <v>femme</v>
      </c>
      <c r="J226" s="18">
        <f t="shared" si="54"/>
        <v>23334</v>
      </c>
      <c r="K226" s="18">
        <f t="shared" ca="1" si="54"/>
        <v>54</v>
      </c>
      <c r="L226" s="12" t="str">
        <f t="shared" si="44"/>
        <v>femme1-agent</v>
      </c>
      <c r="M226" s="12" t="str">
        <f t="shared" si="45"/>
        <v>femme1-agentParis</v>
      </c>
      <c r="N226" s="16" t="str">
        <f t="shared" si="46"/>
        <v>-</v>
      </c>
      <c r="O226" s="10">
        <f t="shared" si="47"/>
        <v>0</v>
      </c>
      <c r="P226" s="10">
        <f t="shared" si="48"/>
        <v>0</v>
      </c>
      <c r="Q226" s="10" t="str">
        <f t="shared" si="49"/>
        <v>-</v>
      </c>
      <c r="R226" s="12" t="str">
        <f t="shared" si="50"/>
        <v>femmeParis</v>
      </c>
      <c r="S226" s="10">
        <f t="shared" si="51"/>
        <v>1</v>
      </c>
    </row>
    <row r="227" spans="1:19" s="10" customFormat="1" x14ac:dyDescent="0.2">
      <c r="A227" s="18" t="str">
        <f t="shared" si="54"/>
        <v>MRKR6024</v>
      </c>
      <c r="B227" s="18" t="str">
        <f t="shared" si="54"/>
        <v>RAGEUL</v>
      </c>
      <c r="C227" s="18" t="str">
        <f t="shared" si="54"/>
        <v>Marielle</v>
      </c>
      <c r="D227" s="18" t="str">
        <f t="shared" si="54"/>
        <v>1-agent</v>
      </c>
      <c r="E227" s="18" t="str">
        <f t="shared" si="54"/>
        <v>Paris</v>
      </c>
      <c r="F227" s="18" t="str">
        <f t="shared" si="54"/>
        <v>pièce 78</v>
      </c>
      <c r="G227" s="18">
        <f t="shared" si="54"/>
        <v>3569</v>
      </c>
      <c r="H227" s="18">
        <f t="shared" si="54"/>
        <v>24961.51</v>
      </c>
      <c r="I227" s="18" t="str">
        <f t="shared" si="54"/>
        <v>femme</v>
      </c>
      <c r="J227" s="18">
        <f t="shared" si="54"/>
        <v>23266</v>
      </c>
      <c r="K227" s="18">
        <f t="shared" ca="1" si="54"/>
        <v>54</v>
      </c>
      <c r="L227" s="12" t="str">
        <f t="shared" si="44"/>
        <v>femme1-agent</v>
      </c>
      <c r="M227" s="12" t="str">
        <f t="shared" si="45"/>
        <v>femme1-agentParis</v>
      </c>
      <c r="N227" s="16" t="str">
        <f t="shared" si="46"/>
        <v>-</v>
      </c>
      <c r="O227" s="10">
        <f t="shared" si="47"/>
        <v>0</v>
      </c>
      <c r="P227" s="10">
        <f t="shared" si="48"/>
        <v>1</v>
      </c>
      <c r="Q227" s="10" t="str">
        <f t="shared" si="49"/>
        <v>-</v>
      </c>
      <c r="R227" s="12" t="str">
        <f t="shared" si="50"/>
        <v>femmeParis</v>
      </c>
      <c r="S227" s="10">
        <f t="shared" si="51"/>
        <v>1</v>
      </c>
    </row>
    <row r="228" spans="1:19" s="10" customFormat="1" x14ac:dyDescent="0.2">
      <c r="A228" s="18" t="str">
        <f t="shared" si="54"/>
        <v>CWER6730</v>
      </c>
      <c r="B228" s="18" t="str">
        <f t="shared" si="54"/>
        <v>RAMBEAUD</v>
      </c>
      <c r="C228" s="18" t="str">
        <f t="shared" si="54"/>
        <v>Christian</v>
      </c>
      <c r="D228" s="18" t="str">
        <f t="shared" si="54"/>
        <v>4-cadre supérieur</v>
      </c>
      <c r="E228" s="18" t="str">
        <f t="shared" si="54"/>
        <v>Nice</v>
      </c>
      <c r="F228" s="18" t="str">
        <f t="shared" si="54"/>
        <v>pièce 12B</v>
      </c>
      <c r="G228" s="18">
        <f t="shared" si="54"/>
        <v>3128</v>
      </c>
      <c r="H228" s="18">
        <f t="shared" si="54"/>
        <v>73528.160000000003</v>
      </c>
      <c r="I228" s="18" t="str">
        <f t="shared" si="54"/>
        <v>homme</v>
      </c>
      <c r="J228" s="18">
        <f t="shared" si="54"/>
        <v>32495</v>
      </c>
      <c r="K228" s="18">
        <f t="shared" ca="1" si="54"/>
        <v>29</v>
      </c>
      <c r="L228" s="12" t="str">
        <f t="shared" si="44"/>
        <v>homme4-cadre supérieur</v>
      </c>
      <c r="M228" s="12" t="str">
        <f t="shared" si="45"/>
        <v>homme4-cadre supérieurNice</v>
      </c>
      <c r="N228" s="16">
        <f t="shared" si="46"/>
        <v>32495</v>
      </c>
      <c r="O228" s="10">
        <f t="shared" si="47"/>
        <v>0</v>
      </c>
      <c r="P228" s="10">
        <f t="shared" si="48"/>
        <v>0</v>
      </c>
      <c r="Q228" s="10">
        <f t="shared" si="49"/>
        <v>73528.160000000003</v>
      </c>
      <c r="R228" s="12" t="str">
        <f t="shared" si="50"/>
        <v>hommeNice</v>
      </c>
      <c r="S228" s="10">
        <f t="shared" si="51"/>
        <v>1</v>
      </c>
    </row>
    <row r="229" spans="1:19" s="10" customFormat="1" x14ac:dyDescent="0.2">
      <c r="A229" s="18" t="str">
        <f t="shared" si="54"/>
        <v>VNAR5342</v>
      </c>
      <c r="B229" s="18" t="str">
        <f t="shared" si="54"/>
        <v>RAMOND</v>
      </c>
      <c r="C229" s="18" t="str">
        <f t="shared" si="54"/>
        <v>Vincent</v>
      </c>
      <c r="D229" s="18" t="str">
        <f t="shared" si="54"/>
        <v>2-maitrise</v>
      </c>
      <c r="E229" s="18" t="str">
        <f t="shared" si="54"/>
        <v>Strasbourg</v>
      </c>
      <c r="F229" s="18" t="str">
        <f t="shared" si="54"/>
        <v>pièce 66</v>
      </c>
      <c r="G229" s="18">
        <f t="shared" si="54"/>
        <v>3185</v>
      </c>
      <c r="H229" s="18">
        <f t="shared" si="54"/>
        <v>38692.29</v>
      </c>
      <c r="I229" s="18" t="str">
        <f t="shared" si="54"/>
        <v>homme</v>
      </c>
      <c r="J229" s="18">
        <f t="shared" si="54"/>
        <v>23704</v>
      </c>
      <c r="K229" s="18">
        <f t="shared" ca="1" si="54"/>
        <v>53</v>
      </c>
      <c r="L229" s="12" t="str">
        <f t="shared" si="44"/>
        <v>homme2-maitrise</v>
      </c>
      <c r="M229" s="12" t="str">
        <f t="shared" si="45"/>
        <v>homme2-maitriseStrasbourg</v>
      </c>
      <c r="N229" s="16" t="str">
        <f t="shared" si="46"/>
        <v>-</v>
      </c>
      <c r="O229" s="10">
        <f t="shared" si="47"/>
        <v>0</v>
      </c>
      <c r="P229" s="10">
        <f t="shared" si="48"/>
        <v>0</v>
      </c>
      <c r="Q229" s="10">
        <f t="shared" si="49"/>
        <v>38692.29</v>
      </c>
      <c r="R229" s="12" t="str">
        <f t="shared" si="50"/>
        <v>hommeStrasbourg</v>
      </c>
      <c r="S229" s="10">
        <f t="shared" si="51"/>
        <v>1</v>
      </c>
    </row>
    <row r="230" spans="1:19" s="10" customFormat="1" x14ac:dyDescent="0.2">
      <c r="A230" s="18" t="str">
        <f t="shared" si="54"/>
        <v>LJSR5776</v>
      </c>
      <c r="B230" s="18" t="str">
        <f t="shared" si="54"/>
        <v>REBY-FAYARD</v>
      </c>
      <c r="C230" s="18" t="str">
        <f t="shared" si="54"/>
        <v>Luc</v>
      </c>
      <c r="D230" s="18" t="str">
        <f t="shared" si="54"/>
        <v>1-agent</v>
      </c>
      <c r="E230" s="18" t="str">
        <f t="shared" si="54"/>
        <v>Nice</v>
      </c>
      <c r="F230" s="18" t="str">
        <f t="shared" si="54"/>
        <v>pièce 239</v>
      </c>
      <c r="G230" s="18">
        <f t="shared" si="54"/>
        <v>3102</v>
      </c>
      <c r="H230" s="18">
        <f t="shared" si="54"/>
        <v>24732.639999999999</v>
      </c>
      <c r="I230" s="18" t="str">
        <f t="shared" si="54"/>
        <v>homme</v>
      </c>
      <c r="J230" s="18">
        <f t="shared" si="54"/>
        <v>32313</v>
      </c>
      <c r="K230" s="18">
        <f t="shared" ca="1" si="54"/>
        <v>29</v>
      </c>
      <c r="L230" s="12" t="str">
        <f t="shared" si="44"/>
        <v>homme1-agent</v>
      </c>
      <c r="M230" s="12" t="str">
        <f t="shared" si="45"/>
        <v>homme1-agentNice</v>
      </c>
      <c r="N230" s="16" t="str">
        <f t="shared" si="46"/>
        <v>-</v>
      </c>
      <c r="O230" s="10">
        <f t="shared" si="47"/>
        <v>0</v>
      </c>
      <c r="P230" s="10">
        <f t="shared" si="48"/>
        <v>1</v>
      </c>
      <c r="Q230" s="10" t="str">
        <f t="shared" si="49"/>
        <v>-</v>
      </c>
      <c r="R230" s="12" t="str">
        <f t="shared" si="50"/>
        <v>hommeNice</v>
      </c>
      <c r="S230" s="10">
        <f t="shared" si="51"/>
        <v>0</v>
      </c>
    </row>
    <row r="231" spans="1:19" s="10" customFormat="1" x14ac:dyDescent="0.2">
      <c r="A231" s="18" t="str">
        <f t="shared" ref="A231:K240" si="55">INDEX(Feuille_base_de_données,ROW(),COLUMN())</f>
        <v>FSYR6160</v>
      </c>
      <c r="B231" s="18" t="str">
        <f t="shared" si="55"/>
        <v>REMUND</v>
      </c>
      <c r="C231" s="18" t="str">
        <f t="shared" si="55"/>
        <v>Françoise</v>
      </c>
      <c r="D231" s="18" t="str">
        <f t="shared" si="55"/>
        <v>2-maitrise</v>
      </c>
      <c r="E231" s="18" t="str">
        <f t="shared" si="55"/>
        <v>Paris</v>
      </c>
      <c r="F231" s="18" t="str">
        <f t="shared" si="55"/>
        <v>pièce 227</v>
      </c>
      <c r="G231" s="18">
        <f t="shared" si="55"/>
        <v>3608</v>
      </c>
      <c r="H231" s="18">
        <f t="shared" si="55"/>
        <v>33030.75</v>
      </c>
      <c r="I231" s="18" t="str">
        <f t="shared" si="55"/>
        <v>femme</v>
      </c>
      <c r="J231" s="18">
        <f t="shared" si="55"/>
        <v>35029</v>
      </c>
      <c r="K231" s="18">
        <f t="shared" ca="1" si="55"/>
        <v>22</v>
      </c>
      <c r="L231" s="12" t="str">
        <f t="shared" si="44"/>
        <v>femme2-maitrise</v>
      </c>
      <c r="M231" s="12" t="str">
        <f t="shared" si="45"/>
        <v>femme2-maitriseParis</v>
      </c>
      <c r="N231" s="16" t="str">
        <f t="shared" si="46"/>
        <v>-</v>
      </c>
      <c r="O231" s="10">
        <f t="shared" si="47"/>
        <v>0</v>
      </c>
      <c r="P231" s="10">
        <f t="shared" si="48"/>
        <v>0</v>
      </c>
      <c r="Q231" s="10">
        <f t="shared" si="49"/>
        <v>33030.75</v>
      </c>
      <c r="R231" s="12" t="str">
        <f t="shared" si="50"/>
        <v>femmeParis</v>
      </c>
      <c r="S231" s="10">
        <f t="shared" si="51"/>
        <v>1</v>
      </c>
    </row>
    <row r="232" spans="1:19" s="10" customFormat="1" x14ac:dyDescent="0.2">
      <c r="A232" s="18" t="str">
        <f t="shared" si="55"/>
        <v>MWMR6347</v>
      </c>
      <c r="B232" s="18" t="str">
        <f t="shared" si="55"/>
        <v>RENIER</v>
      </c>
      <c r="C232" s="18" t="str">
        <f t="shared" si="55"/>
        <v>Monique</v>
      </c>
      <c r="D232" s="18" t="str">
        <f t="shared" si="55"/>
        <v>1-agent</v>
      </c>
      <c r="E232" s="18" t="str">
        <f t="shared" si="55"/>
        <v>Paris</v>
      </c>
      <c r="F232" s="18" t="str">
        <f t="shared" si="55"/>
        <v>pièce 50</v>
      </c>
      <c r="G232" s="18">
        <f t="shared" si="55"/>
        <v>3733</v>
      </c>
      <c r="H232" s="18">
        <f t="shared" si="55"/>
        <v>25744.86</v>
      </c>
      <c r="I232" s="18" t="str">
        <f t="shared" si="55"/>
        <v>femme</v>
      </c>
      <c r="J232" s="18">
        <f t="shared" si="55"/>
        <v>32425</v>
      </c>
      <c r="K232" s="18">
        <f t="shared" ca="1" si="55"/>
        <v>29</v>
      </c>
      <c r="L232" s="12" t="str">
        <f t="shared" si="44"/>
        <v>femme1-agent</v>
      </c>
      <c r="M232" s="12" t="str">
        <f t="shared" si="45"/>
        <v>femme1-agentParis</v>
      </c>
      <c r="N232" s="16" t="str">
        <f t="shared" si="46"/>
        <v>-</v>
      </c>
      <c r="O232" s="10">
        <f t="shared" si="47"/>
        <v>0</v>
      </c>
      <c r="P232" s="10">
        <f t="shared" si="48"/>
        <v>0</v>
      </c>
      <c r="Q232" s="10" t="str">
        <f t="shared" si="49"/>
        <v>-</v>
      </c>
      <c r="R232" s="12" t="str">
        <f t="shared" si="50"/>
        <v>femmeParis</v>
      </c>
      <c r="S232" s="10">
        <f t="shared" si="51"/>
        <v>0</v>
      </c>
    </row>
    <row r="233" spans="1:19" s="10" customFormat="1" x14ac:dyDescent="0.2">
      <c r="A233" s="18" t="str">
        <f t="shared" si="55"/>
        <v>MFQR6075</v>
      </c>
      <c r="B233" s="18" t="str">
        <f t="shared" si="55"/>
        <v>REVERDITO</v>
      </c>
      <c r="C233" s="18" t="str">
        <f t="shared" si="55"/>
        <v>Marie-Jeanne</v>
      </c>
      <c r="D233" s="18" t="str">
        <f t="shared" si="55"/>
        <v>1-agent</v>
      </c>
      <c r="E233" s="18" t="str">
        <f t="shared" si="55"/>
        <v>Nice</v>
      </c>
      <c r="F233" s="18" t="str">
        <f t="shared" si="55"/>
        <v>pièce 96</v>
      </c>
      <c r="G233" s="18">
        <f t="shared" si="55"/>
        <v>3552</v>
      </c>
      <c r="H233" s="18">
        <f t="shared" si="55"/>
        <v>26130.46</v>
      </c>
      <c r="I233" s="18" t="str">
        <f t="shared" si="55"/>
        <v>femme</v>
      </c>
      <c r="J233" s="18">
        <f t="shared" si="55"/>
        <v>33648</v>
      </c>
      <c r="K233" s="18">
        <f t="shared" ca="1" si="55"/>
        <v>25</v>
      </c>
      <c r="L233" s="12" t="str">
        <f t="shared" si="44"/>
        <v>femme1-agent</v>
      </c>
      <c r="M233" s="12" t="str">
        <f t="shared" si="45"/>
        <v>femme1-agentNice</v>
      </c>
      <c r="N233" s="16" t="str">
        <f t="shared" si="46"/>
        <v>-</v>
      </c>
      <c r="O233" s="10">
        <f t="shared" si="47"/>
        <v>0</v>
      </c>
      <c r="P233" s="10">
        <f t="shared" si="48"/>
        <v>0</v>
      </c>
      <c r="Q233" s="10" t="str">
        <f t="shared" si="49"/>
        <v>-</v>
      </c>
      <c r="R233" s="12" t="str">
        <f t="shared" si="50"/>
        <v>femmeNice</v>
      </c>
      <c r="S233" s="10">
        <f t="shared" si="51"/>
        <v>1</v>
      </c>
    </row>
    <row r="234" spans="1:19" s="10" customFormat="1" x14ac:dyDescent="0.2">
      <c r="A234" s="18" t="str">
        <f t="shared" si="55"/>
        <v>BUFR7052</v>
      </c>
      <c r="B234" s="18" t="str">
        <f t="shared" si="55"/>
        <v>RIDEAU</v>
      </c>
      <c r="C234" s="18" t="str">
        <f t="shared" si="55"/>
        <v>Bastien</v>
      </c>
      <c r="D234" s="18" t="str">
        <f t="shared" si="55"/>
        <v>3-cadre</v>
      </c>
      <c r="E234" s="18" t="str">
        <f t="shared" si="55"/>
        <v>Paris</v>
      </c>
      <c r="F234" s="18" t="str">
        <f t="shared" si="55"/>
        <v>plateau 1</v>
      </c>
      <c r="G234" s="18">
        <f t="shared" si="55"/>
        <v>3333</v>
      </c>
      <c r="H234" s="18">
        <f t="shared" si="55"/>
        <v>49383.63</v>
      </c>
      <c r="I234" s="18" t="str">
        <f t="shared" si="55"/>
        <v>homme</v>
      </c>
      <c r="J234" s="18">
        <f t="shared" si="55"/>
        <v>25783</v>
      </c>
      <c r="K234" s="18">
        <f t="shared" ca="1" si="55"/>
        <v>47</v>
      </c>
      <c r="L234" s="12" t="str">
        <f t="shared" si="44"/>
        <v>homme3-cadre</v>
      </c>
      <c r="M234" s="12" t="str">
        <f t="shared" si="45"/>
        <v>homme3-cadreParis</v>
      </c>
      <c r="N234" s="16" t="str">
        <f t="shared" si="46"/>
        <v>-</v>
      </c>
      <c r="O234" s="10">
        <f t="shared" si="47"/>
        <v>0</v>
      </c>
      <c r="P234" s="10">
        <f t="shared" si="48"/>
        <v>0</v>
      </c>
      <c r="Q234" s="10">
        <f t="shared" si="49"/>
        <v>49383.63</v>
      </c>
      <c r="R234" s="12" t="str">
        <f t="shared" si="50"/>
        <v>hommeParis</v>
      </c>
      <c r="S234" s="10">
        <f t="shared" si="51"/>
        <v>1</v>
      </c>
    </row>
    <row r="235" spans="1:19" s="10" customFormat="1" x14ac:dyDescent="0.2">
      <c r="A235" s="18" t="str">
        <f t="shared" si="55"/>
        <v>RDCR5362</v>
      </c>
      <c r="B235" s="18" t="str">
        <f t="shared" si="55"/>
        <v>RIEGERT</v>
      </c>
      <c r="C235" s="18" t="str">
        <f t="shared" si="55"/>
        <v>Raymonde</v>
      </c>
      <c r="D235" s="18" t="str">
        <f t="shared" si="55"/>
        <v>2-maitrise</v>
      </c>
      <c r="E235" s="18" t="str">
        <f t="shared" si="55"/>
        <v>Paris</v>
      </c>
      <c r="F235" s="18" t="str">
        <f t="shared" si="55"/>
        <v>pièce 219</v>
      </c>
      <c r="G235" s="18">
        <f t="shared" si="55"/>
        <v>3733</v>
      </c>
      <c r="H235" s="18">
        <f t="shared" si="55"/>
        <v>33803.730000000003</v>
      </c>
      <c r="I235" s="18" t="str">
        <f t="shared" si="55"/>
        <v>femme</v>
      </c>
      <c r="J235" s="18">
        <f t="shared" si="55"/>
        <v>25290</v>
      </c>
      <c r="K235" s="18">
        <f t="shared" ca="1" si="55"/>
        <v>48</v>
      </c>
      <c r="L235" s="12" t="str">
        <f t="shared" si="44"/>
        <v>femme2-maitrise</v>
      </c>
      <c r="M235" s="12" t="str">
        <f t="shared" si="45"/>
        <v>femme2-maitriseParis</v>
      </c>
      <c r="N235" s="16" t="str">
        <f t="shared" si="46"/>
        <v>-</v>
      </c>
      <c r="O235" s="10">
        <f t="shared" si="47"/>
        <v>0</v>
      </c>
      <c r="P235" s="10">
        <f t="shared" si="48"/>
        <v>0</v>
      </c>
      <c r="Q235" s="10">
        <f t="shared" si="49"/>
        <v>33803.730000000003</v>
      </c>
      <c r="R235" s="12" t="str">
        <f t="shared" si="50"/>
        <v>femmeParis</v>
      </c>
      <c r="S235" s="10">
        <f t="shared" si="51"/>
        <v>0</v>
      </c>
    </row>
    <row r="236" spans="1:19" s="10" customFormat="1" x14ac:dyDescent="0.2">
      <c r="A236" s="18" t="str">
        <f t="shared" si="55"/>
        <v>CPVR8736</v>
      </c>
      <c r="B236" s="18" t="str">
        <f t="shared" si="55"/>
        <v>ROBERT</v>
      </c>
      <c r="C236" s="18" t="str">
        <f t="shared" si="55"/>
        <v>Christelle</v>
      </c>
      <c r="D236" s="18" t="str">
        <f t="shared" si="55"/>
        <v>1-agent</v>
      </c>
      <c r="E236" s="18" t="str">
        <f t="shared" si="55"/>
        <v>Nice</v>
      </c>
      <c r="F236" s="18" t="str">
        <f t="shared" si="55"/>
        <v>pièce 21</v>
      </c>
      <c r="G236" s="18">
        <f t="shared" si="55"/>
        <v>3641</v>
      </c>
      <c r="H236" s="18">
        <f t="shared" si="55"/>
        <v>22958.15</v>
      </c>
      <c r="I236" s="18" t="str">
        <f t="shared" si="55"/>
        <v>femme</v>
      </c>
      <c r="J236" s="18">
        <f t="shared" si="55"/>
        <v>24860</v>
      </c>
      <c r="K236" s="18">
        <f t="shared" ca="1" si="55"/>
        <v>49</v>
      </c>
      <c r="L236" s="12" t="str">
        <f t="shared" si="44"/>
        <v>femme1-agent</v>
      </c>
      <c r="M236" s="12" t="str">
        <f t="shared" si="45"/>
        <v>femme1-agentNice</v>
      </c>
      <c r="N236" s="16" t="str">
        <f t="shared" si="46"/>
        <v>-</v>
      </c>
      <c r="O236" s="10">
        <f t="shared" si="47"/>
        <v>0</v>
      </c>
      <c r="P236" s="10">
        <f t="shared" si="48"/>
        <v>1</v>
      </c>
      <c r="Q236" s="10" t="str">
        <f t="shared" si="49"/>
        <v>-</v>
      </c>
      <c r="R236" s="12" t="str">
        <f t="shared" si="50"/>
        <v>femmeNice</v>
      </c>
      <c r="S236" s="10">
        <f t="shared" si="51"/>
        <v>1</v>
      </c>
    </row>
    <row r="237" spans="1:19" s="10" customFormat="1" x14ac:dyDescent="0.2">
      <c r="A237" s="18" t="str">
        <f t="shared" si="55"/>
        <v>VOVR6257</v>
      </c>
      <c r="B237" s="18" t="str">
        <f t="shared" si="55"/>
        <v>ROBERT</v>
      </c>
      <c r="C237" s="18" t="str">
        <f t="shared" si="55"/>
        <v>Viviane</v>
      </c>
      <c r="D237" s="18" t="str">
        <f t="shared" si="55"/>
        <v>1-agent</v>
      </c>
      <c r="E237" s="18" t="str">
        <f t="shared" si="55"/>
        <v>Strasbourg</v>
      </c>
      <c r="F237" s="18" t="str">
        <f t="shared" si="55"/>
        <v>pièce 60</v>
      </c>
      <c r="G237" s="18">
        <f t="shared" si="55"/>
        <v>3139</v>
      </c>
      <c r="H237" s="18">
        <f t="shared" si="55"/>
        <v>30063.96</v>
      </c>
      <c r="I237" s="18" t="str">
        <f t="shared" si="55"/>
        <v>femme</v>
      </c>
      <c r="J237" s="18">
        <f t="shared" si="55"/>
        <v>24131</v>
      </c>
      <c r="K237" s="18">
        <f t="shared" ca="1" si="55"/>
        <v>51</v>
      </c>
      <c r="L237" s="12" t="str">
        <f t="shared" si="44"/>
        <v>femme1-agent</v>
      </c>
      <c r="M237" s="12" t="str">
        <f t="shared" si="45"/>
        <v>femme1-agentStrasbourg</v>
      </c>
      <c r="N237" s="16" t="str">
        <f t="shared" si="46"/>
        <v>-</v>
      </c>
      <c r="O237" s="10">
        <f t="shared" si="47"/>
        <v>0</v>
      </c>
      <c r="P237" s="10">
        <f t="shared" si="48"/>
        <v>0</v>
      </c>
      <c r="Q237" s="10" t="str">
        <f t="shared" si="49"/>
        <v>-</v>
      </c>
      <c r="R237" s="12" t="str">
        <f t="shared" si="50"/>
        <v>femmeStrasbourg</v>
      </c>
      <c r="S237" s="10">
        <f t="shared" si="51"/>
        <v>1</v>
      </c>
    </row>
    <row r="238" spans="1:19" s="10" customFormat="1" x14ac:dyDescent="0.2">
      <c r="A238" s="18" t="str">
        <f t="shared" si="55"/>
        <v>RDHR5100</v>
      </c>
      <c r="B238" s="18" t="str">
        <f t="shared" si="55"/>
        <v>RODIER</v>
      </c>
      <c r="C238" s="18" t="str">
        <f t="shared" si="55"/>
        <v>Régis</v>
      </c>
      <c r="D238" s="18" t="str">
        <f t="shared" si="55"/>
        <v>2-maitrise</v>
      </c>
      <c r="E238" s="18" t="str">
        <f t="shared" si="55"/>
        <v>Paris</v>
      </c>
      <c r="F238" s="18" t="str">
        <f t="shared" si="55"/>
        <v>pièce 14</v>
      </c>
      <c r="G238" s="18">
        <f t="shared" si="55"/>
        <v>3765</v>
      </c>
      <c r="H238" s="18">
        <f t="shared" si="55"/>
        <v>34826.58</v>
      </c>
      <c r="I238" s="18" t="str">
        <f t="shared" si="55"/>
        <v>homme</v>
      </c>
      <c r="J238" s="18">
        <f t="shared" si="55"/>
        <v>28395</v>
      </c>
      <c r="K238" s="18">
        <f t="shared" ca="1" si="55"/>
        <v>40</v>
      </c>
      <c r="L238" s="12" t="str">
        <f t="shared" si="44"/>
        <v>homme2-maitrise</v>
      </c>
      <c r="M238" s="12" t="str">
        <f t="shared" si="45"/>
        <v>homme2-maitriseParis</v>
      </c>
      <c r="N238" s="16" t="str">
        <f t="shared" si="46"/>
        <v>-</v>
      </c>
      <c r="O238" s="10">
        <f t="shared" si="47"/>
        <v>0</v>
      </c>
      <c r="P238" s="10">
        <f t="shared" si="48"/>
        <v>0</v>
      </c>
      <c r="Q238" s="10">
        <f t="shared" si="49"/>
        <v>34826.58</v>
      </c>
      <c r="R238" s="12" t="str">
        <f t="shared" si="50"/>
        <v>hommeParis</v>
      </c>
      <c r="S238" s="10">
        <f t="shared" si="51"/>
        <v>1</v>
      </c>
    </row>
    <row r="239" spans="1:19" s="10" customFormat="1" x14ac:dyDescent="0.2">
      <c r="A239" s="18" t="str">
        <f t="shared" si="55"/>
        <v>LAKR8442</v>
      </c>
      <c r="B239" s="18" t="str">
        <f t="shared" si="55"/>
        <v>ROGUET</v>
      </c>
      <c r="C239" s="18" t="str">
        <f t="shared" si="55"/>
        <v>Laurent</v>
      </c>
      <c r="D239" s="18" t="str">
        <f t="shared" si="55"/>
        <v>3-cadre</v>
      </c>
      <c r="E239" s="18" t="str">
        <f t="shared" si="55"/>
        <v>Nice</v>
      </c>
      <c r="F239" s="18" t="str">
        <f t="shared" si="55"/>
        <v>pièce 69</v>
      </c>
      <c r="G239" s="18">
        <f t="shared" si="55"/>
        <v>3779</v>
      </c>
      <c r="H239" s="18">
        <f t="shared" si="55"/>
        <v>56669.120000000003</v>
      </c>
      <c r="I239" s="18" t="str">
        <f t="shared" si="55"/>
        <v>homme</v>
      </c>
      <c r="J239" s="18">
        <f t="shared" si="55"/>
        <v>26205</v>
      </c>
      <c r="K239" s="18">
        <f t="shared" ca="1" si="55"/>
        <v>46</v>
      </c>
      <c r="L239" s="12" t="str">
        <f t="shared" si="44"/>
        <v>homme3-cadre</v>
      </c>
      <c r="M239" s="12" t="str">
        <f t="shared" si="45"/>
        <v>homme3-cadreNice</v>
      </c>
      <c r="N239" s="16" t="str">
        <f t="shared" si="46"/>
        <v>-</v>
      </c>
      <c r="O239" s="10">
        <f t="shared" si="47"/>
        <v>0</v>
      </c>
      <c r="P239" s="10">
        <f t="shared" si="48"/>
        <v>0</v>
      </c>
      <c r="Q239" s="10">
        <f t="shared" si="49"/>
        <v>56669.120000000003</v>
      </c>
      <c r="R239" s="12" t="str">
        <f t="shared" si="50"/>
        <v>hommeNice</v>
      </c>
      <c r="S239" s="10">
        <f t="shared" si="51"/>
        <v>1</v>
      </c>
    </row>
    <row r="240" spans="1:19" s="10" customFormat="1" x14ac:dyDescent="0.2">
      <c r="A240" s="18" t="str">
        <f t="shared" si="55"/>
        <v>CSAR6603</v>
      </c>
      <c r="B240" s="18" t="str">
        <f t="shared" si="55"/>
        <v>ROLLAIS-BRUNE</v>
      </c>
      <c r="C240" s="18" t="str">
        <f t="shared" si="55"/>
        <v>Colette</v>
      </c>
      <c r="D240" s="18" t="str">
        <f t="shared" si="55"/>
        <v>1-agent</v>
      </c>
      <c r="E240" s="18" t="str">
        <f t="shared" si="55"/>
        <v>Nice</v>
      </c>
      <c r="F240" s="18" t="str">
        <f t="shared" si="55"/>
        <v>pièce 136</v>
      </c>
      <c r="G240" s="18">
        <f t="shared" si="55"/>
        <v>3019</v>
      </c>
      <c r="H240" s="18">
        <f t="shared" si="55"/>
        <v>20851.28</v>
      </c>
      <c r="I240" s="18" t="str">
        <f t="shared" si="55"/>
        <v>femme</v>
      </c>
      <c r="J240" s="18">
        <f t="shared" si="55"/>
        <v>26536</v>
      </c>
      <c r="K240" s="18">
        <f t="shared" ca="1" si="55"/>
        <v>45</v>
      </c>
      <c r="L240" s="12" t="str">
        <f t="shared" si="44"/>
        <v>femme1-agent</v>
      </c>
      <c r="M240" s="12" t="str">
        <f t="shared" si="45"/>
        <v>femme1-agentNice</v>
      </c>
      <c r="N240" s="16" t="str">
        <f t="shared" si="46"/>
        <v>-</v>
      </c>
      <c r="O240" s="10">
        <f t="shared" si="47"/>
        <v>0</v>
      </c>
      <c r="P240" s="10">
        <f t="shared" si="48"/>
        <v>1</v>
      </c>
      <c r="Q240" s="10" t="str">
        <f t="shared" si="49"/>
        <v>-</v>
      </c>
      <c r="R240" s="12" t="str">
        <f t="shared" si="50"/>
        <v>femmeNice</v>
      </c>
      <c r="S240" s="10">
        <f t="shared" si="51"/>
        <v>1</v>
      </c>
    </row>
    <row r="241" spans="1:19" s="10" customFormat="1" x14ac:dyDescent="0.2">
      <c r="A241" s="18" t="str">
        <f t="shared" ref="A241:K250" si="56">INDEX(Feuille_base_de_données,ROW(),COLUMN())</f>
        <v>CNAR8451</v>
      </c>
      <c r="B241" s="18" t="str">
        <f t="shared" si="56"/>
        <v>ROLLAND</v>
      </c>
      <c r="C241" s="18" t="str">
        <f t="shared" si="56"/>
        <v>Céline</v>
      </c>
      <c r="D241" s="18" t="str">
        <f t="shared" si="56"/>
        <v>1-agent</v>
      </c>
      <c r="E241" s="18" t="str">
        <f t="shared" si="56"/>
        <v>Paris</v>
      </c>
      <c r="F241" s="18" t="str">
        <f t="shared" si="56"/>
        <v>pièce 83</v>
      </c>
      <c r="G241" s="18">
        <f t="shared" si="56"/>
        <v>3015</v>
      </c>
      <c r="H241" s="18">
        <f t="shared" si="56"/>
        <v>20312.34</v>
      </c>
      <c r="I241" s="18" t="str">
        <f t="shared" si="56"/>
        <v>femme</v>
      </c>
      <c r="J241" s="18">
        <f t="shared" si="56"/>
        <v>27673</v>
      </c>
      <c r="K241" s="18">
        <f t="shared" ca="1" si="56"/>
        <v>42</v>
      </c>
      <c r="L241" s="12" t="str">
        <f t="shared" si="44"/>
        <v>femme1-agent</v>
      </c>
      <c r="M241" s="12" t="str">
        <f t="shared" si="45"/>
        <v>femme1-agentParis</v>
      </c>
      <c r="N241" s="16" t="str">
        <f t="shared" si="46"/>
        <v>-</v>
      </c>
      <c r="O241" s="10">
        <f t="shared" si="47"/>
        <v>0</v>
      </c>
      <c r="P241" s="10">
        <f t="shared" si="48"/>
        <v>1</v>
      </c>
      <c r="Q241" s="10" t="str">
        <f t="shared" si="49"/>
        <v>-</v>
      </c>
      <c r="R241" s="12" t="str">
        <f t="shared" si="50"/>
        <v>femmeParis</v>
      </c>
      <c r="S241" s="10">
        <f t="shared" si="51"/>
        <v>1</v>
      </c>
    </row>
    <row r="242" spans="1:19" s="10" customFormat="1" x14ac:dyDescent="0.2">
      <c r="A242" s="18" t="str">
        <f t="shared" si="56"/>
        <v>SBSR6123</v>
      </c>
      <c r="B242" s="18" t="str">
        <f t="shared" si="56"/>
        <v>ROSAR</v>
      </c>
      <c r="C242" s="18" t="str">
        <f t="shared" si="56"/>
        <v>Sylvie</v>
      </c>
      <c r="D242" s="18" t="str">
        <f t="shared" si="56"/>
        <v>1-agent</v>
      </c>
      <c r="E242" s="18" t="str">
        <f t="shared" si="56"/>
        <v>Nice</v>
      </c>
      <c r="F242" s="18" t="str">
        <f t="shared" si="56"/>
        <v>pièce 133</v>
      </c>
      <c r="G242" s="18">
        <f t="shared" si="56"/>
        <v>3864</v>
      </c>
      <c r="H242" s="18">
        <f t="shared" si="56"/>
        <v>22703</v>
      </c>
      <c r="I242" s="18" t="str">
        <f t="shared" si="56"/>
        <v>femme</v>
      </c>
      <c r="J242" s="18">
        <f t="shared" si="56"/>
        <v>24143</v>
      </c>
      <c r="K242" s="18">
        <f t="shared" ca="1" si="56"/>
        <v>51</v>
      </c>
      <c r="L242" s="12" t="str">
        <f t="shared" si="44"/>
        <v>femme1-agent</v>
      </c>
      <c r="M242" s="12" t="str">
        <f t="shared" si="45"/>
        <v>femme1-agentNice</v>
      </c>
      <c r="N242" s="16" t="str">
        <f t="shared" si="46"/>
        <v>-</v>
      </c>
      <c r="O242" s="10">
        <f t="shared" si="47"/>
        <v>0</v>
      </c>
      <c r="P242" s="10">
        <f t="shared" si="48"/>
        <v>1</v>
      </c>
      <c r="Q242" s="10" t="str">
        <f t="shared" si="49"/>
        <v>-</v>
      </c>
      <c r="R242" s="12" t="str">
        <f t="shared" si="50"/>
        <v>femmeNice</v>
      </c>
      <c r="S242" s="10">
        <f t="shared" si="51"/>
        <v>1</v>
      </c>
    </row>
    <row r="243" spans="1:19" s="10" customFormat="1" x14ac:dyDescent="0.2">
      <c r="A243" s="18" t="str">
        <f t="shared" si="56"/>
        <v>RXNR6026</v>
      </c>
      <c r="B243" s="18" t="str">
        <f t="shared" si="56"/>
        <v>ROSSO</v>
      </c>
      <c r="C243" s="18" t="str">
        <f t="shared" si="56"/>
        <v>Robert</v>
      </c>
      <c r="D243" s="18" t="str">
        <f t="shared" si="56"/>
        <v>3-cadre</v>
      </c>
      <c r="E243" s="18" t="str">
        <f t="shared" si="56"/>
        <v>Paris</v>
      </c>
      <c r="F243" s="18" t="str">
        <f t="shared" si="56"/>
        <v>pièce 64</v>
      </c>
      <c r="G243" s="18">
        <f t="shared" si="56"/>
        <v>3103</v>
      </c>
      <c r="H243" s="18">
        <f t="shared" si="56"/>
        <v>58204.91</v>
      </c>
      <c r="I243" s="18" t="str">
        <f t="shared" si="56"/>
        <v>homme</v>
      </c>
      <c r="J243" s="18">
        <f t="shared" si="56"/>
        <v>25466</v>
      </c>
      <c r="K243" s="18">
        <f t="shared" ca="1" si="56"/>
        <v>48</v>
      </c>
      <c r="L243" s="12" t="str">
        <f t="shared" si="44"/>
        <v>homme3-cadre</v>
      </c>
      <c r="M243" s="12" t="str">
        <f t="shared" si="45"/>
        <v>homme3-cadreParis</v>
      </c>
      <c r="N243" s="16" t="str">
        <f t="shared" si="46"/>
        <v>-</v>
      </c>
      <c r="O243" s="10">
        <f t="shared" si="47"/>
        <v>0</v>
      </c>
      <c r="P243" s="10">
        <f t="shared" si="48"/>
        <v>0</v>
      </c>
      <c r="Q243" s="10">
        <f t="shared" si="49"/>
        <v>58204.91</v>
      </c>
      <c r="R243" s="12" t="str">
        <f t="shared" si="50"/>
        <v>hommeParis</v>
      </c>
      <c r="S243" s="10">
        <f t="shared" si="51"/>
        <v>1</v>
      </c>
    </row>
    <row r="244" spans="1:19" s="10" customFormat="1" x14ac:dyDescent="0.2">
      <c r="A244" s="18" t="str">
        <f t="shared" si="56"/>
        <v>MQER5467</v>
      </c>
      <c r="B244" s="18" t="str">
        <f t="shared" si="56"/>
        <v>ROTENBERG</v>
      </c>
      <c r="C244" s="18" t="str">
        <f t="shared" si="56"/>
        <v>Michel</v>
      </c>
      <c r="D244" s="18" t="str">
        <f t="shared" si="56"/>
        <v>3-cadre</v>
      </c>
      <c r="E244" s="18" t="str">
        <f t="shared" si="56"/>
        <v>Paris</v>
      </c>
      <c r="F244" s="18" t="str">
        <f t="shared" si="56"/>
        <v>pièce 134</v>
      </c>
      <c r="G244" s="18">
        <f t="shared" si="56"/>
        <v>3083</v>
      </c>
      <c r="H244" s="18">
        <f t="shared" si="56"/>
        <v>49697.61</v>
      </c>
      <c r="I244" s="18" t="str">
        <f t="shared" si="56"/>
        <v>homme</v>
      </c>
      <c r="J244" s="18">
        <f t="shared" si="56"/>
        <v>32153</v>
      </c>
      <c r="K244" s="18">
        <f t="shared" ca="1" si="56"/>
        <v>29</v>
      </c>
      <c r="L244" s="12" t="str">
        <f t="shared" si="44"/>
        <v>homme3-cadre</v>
      </c>
      <c r="M244" s="12" t="str">
        <f t="shared" si="45"/>
        <v>homme3-cadreParis</v>
      </c>
      <c r="N244" s="16" t="str">
        <f t="shared" si="46"/>
        <v>-</v>
      </c>
      <c r="O244" s="10">
        <f t="shared" si="47"/>
        <v>0</v>
      </c>
      <c r="P244" s="10">
        <f t="shared" si="48"/>
        <v>0</v>
      </c>
      <c r="Q244" s="10">
        <f t="shared" si="49"/>
        <v>49697.61</v>
      </c>
      <c r="R244" s="12" t="str">
        <f t="shared" si="50"/>
        <v>hommeParis</v>
      </c>
      <c r="S244" s="10">
        <f t="shared" si="51"/>
        <v>1</v>
      </c>
    </row>
    <row r="245" spans="1:19" s="10" customFormat="1" x14ac:dyDescent="0.2">
      <c r="A245" s="18" t="str">
        <f t="shared" si="56"/>
        <v>NNAR7776</v>
      </c>
      <c r="B245" s="18" t="str">
        <f t="shared" si="56"/>
        <v>ROULET</v>
      </c>
      <c r="C245" s="18" t="str">
        <f t="shared" si="56"/>
        <v>Nathalie</v>
      </c>
      <c r="D245" s="18" t="str">
        <f t="shared" si="56"/>
        <v>1-agent</v>
      </c>
      <c r="E245" s="18" t="str">
        <f t="shared" si="56"/>
        <v>Nice</v>
      </c>
      <c r="F245" s="18" t="str">
        <f t="shared" si="56"/>
        <v>pièce 129</v>
      </c>
      <c r="G245" s="18">
        <f t="shared" si="56"/>
        <v>3917</v>
      </c>
      <c r="H245" s="18">
        <f t="shared" si="56"/>
        <v>23881.55</v>
      </c>
      <c r="I245" s="18" t="str">
        <f t="shared" si="56"/>
        <v>femme</v>
      </c>
      <c r="J245" s="18">
        <f t="shared" si="56"/>
        <v>25932</v>
      </c>
      <c r="K245" s="18">
        <f t="shared" ca="1" si="56"/>
        <v>47</v>
      </c>
      <c r="L245" s="12" t="str">
        <f t="shared" si="44"/>
        <v>femme1-agent</v>
      </c>
      <c r="M245" s="12" t="str">
        <f t="shared" si="45"/>
        <v>femme1-agentNice</v>
      </c>
      <c r="N245" s="16" t="str">
        <f t="shared" si="46"/>
        <v>-</v>
      </c>
      <c r="O245" s="10">
        <f t="shared" si="47"/>
        <v>0</v>
      </c>
      <c r="P245" s="10">
        <f t="shared" si="48"/>
        <v>1</v>
      </c>
      <c r="Q245" s="10" t="str">
        <f t="shared" si="49"/>
        <v>-</v>
      </c>
      <c r="R245" s="12" t="str">
        <f t="shared" si="50"/>
        <v>femmeNice</v>
      </c>
      <c r="S245" s="10">
        <f t="shared" si="51"/>
        <v>1</v>
      </c>
    </row>
    <row r="246" spans="1:19" s="10" customFormat="1" x14ac:dyDescent="0.2">
      <c r="A246" s="18" t="str">
        <f t="shared" si="56"/>
        <v>JMSR5170</v>
      </c>
      <c r="B246" s="18" t="str">
        <f t="shared" si="56"/>
        <v>ROUX</v>
      </c>
      <c r="C246" s="18" t="str">
        <f t="shared" si="56"/>
        <v>Yveline</v>
      </c>
      <c r="D246" s="18" t="str">
        <f t="shared" si="56"/>
        <v>4-cadre supérieur</v>
      </c>
      <c r="E246" s="18" t="str">
        <f t="shared" si="56"/>
        <v>Nice</v>
      </c>
      <c r="F246" s="18" t="str">
        <f t="shared" si="56"/>
        <v>pièce 17</v>
      </c>
      <c r="G246" s="18">
        <f t="shared" si="56"/>
        <v>3092</v>
      </c>
      <c r="H246" s="18">
        <f t="shared" si="56"/>
        <v>79223.91</v>
      </c>
      <c r="I246" s="18" t="str">
        <f t="shared" si="56"/>
        <v>femme</v>
      </c>
      <c r="J246" s="18">
        <f t="shared" si="56"/>
        <v>25173</v>
      </c>
      <c r="K246" s="18">
        <f t="shared" ca="1" si="56"/>
        <v>49</v>
      </c>
      <c r="L246" s="12" t="str">
        <f t="shared" si="44"/>
        <v>femme4-cadre supérieur</v>
      </c>
      <c r="M246" s="12" t="str">
        <f t="shared" si="45"/>
        <v>femme4-cadre supérieurNice</v>
      </c>
      <c r="N246" s="16">
        <f t="shared" si="46"/>
        <v>25173</v>
      </c>
      <c r="O246" s="10">
        <f t="shared" si="47"/>
        <v>1</v>
      </c>
      <c r="P246" s="10">
        <f t="shared" si="48"/>
        <v>0</v>
      </c>
      <c r="Q246" s="10">
        <f t="shared" si="49"/>
        <v>79223.91</v>
      </c>
      <c r="R246" s="12" t="str">
        <f t="shared" si="50"/>
        <v>femmeNice</v>
      </c>
      <c r="S246" s="10">
        <f t="shared" si="51"/>
        <v>1</v>
      </c>
    </row>
    <row r="247" spans="1:19" s="10" customFormat="1" x14ac:dyDescent="0.2">
      <c r="A247" s="18" t="str">
        <f t="shared" si="56"/>
        <v>MSHS7645</v>
      </c>
      <c r="B247" s="18" t="str">
        <f t="shared" si="56"/>
        <v>SAADA</v>
      </c>
      <c r="C247" s="18" t="str">
        <f t="shared" si="56"/>
        <v>Martine</v>
      </c>
      <c r="D247" s="18" t="str">
        <f t="shared" si="56"/>
        <v>1-agent</v>
      </c>
      <c r="E247" s="18" t="str">
        <f t="shared" si="56"/>
        <v>Paris</v>
      </c>
      <c r="F247" s="18" t="str">
        <f t="shared" si="56"/>
        <v>pièce 35</v>
      </c>
      <c r="G247" s="18">
        <f t="shared" si="56"/>
        <v>3004</v>
      </c>
      <c r="H247" s="18">
        <f t="shared" si="56"/>
        <v>23705.51</v>
      </c>
      <c r="I247" s="18" t="str">
        <f t="shared" si="56"/>
        <v>femme</v>
      </c>
      <c r="J247" s="18">
        <f t="shared" si="56"/>
        <v>25491</v>
      </c>
      <c r="K247" s="18">
        <f t="shared" ca="1" si="56"/>
        <v>48</v>
      </c>
      <c r="L247" s="12" t="str">
        <f t="shared" si="44"/>
        <v>femme1-agent</v>
      </c>
      <c r="M247" s="12" t="str">
        <f t="shared" si="45"/>
        <v>femme1-agentParis</v>
      </c>
      <c r="N247" s="16" t="str">
        <f t="shared" si="46"/>
        <v>-</v>
      </c>
      <c r="O247" s="10">
        <f t="shared" si="47"/>
        <v>0</v>
      </c>
      <c r="P247" s="10">
        <f t="shared" si="48"/>
        <v>1</v>
      </c>
      <c r="Q247" s="10" t="str">
        <f t="shared" si="49"/>
        <v>-</v>
      </c>
      <c r="R247" s="12" t="str">
        <f t="shared" si="50"/>
        <v>femmeParis</v>
      </c>
      <c r="S247" s="10">
        <f t="shared" si="51"/>
        <v>0</v>
      </c>
    </row>
    <row r="248" spans="1:19" s="10" customFormat="1" x14ac:dyDescent="0.2">
      <c r="A248" s="18" t="str">
        <f t="shared" si="56"/>
        <v>MYYS5567</v>
      </c>
      <c r="B248" s="18" t="str">
        <f t="shared" si="56"/>
        <v>STABAT</v>
      </c>
      <c r="C248" s="18" t="str">
        <f t="shared" si="56"/>
        <v>Mater</v>
      </c>
      <c r="D248" s="18" t="str">
        <f t="shared" si="56"/>
        <v>1-agent</v>
      </c>
      <c r="E248" s="18" t="str">
        <f t="shared" si="56"/>
        <v>Paris</v>
      </c>
      <c r="F248" s="18" t="str">
        <f t="shared" si="56"/>
        <v>pièce 20</v>
      </c>
      <c r="G248" s="18">
        <f t="shared" si="56"/>
        <v>3182</v>
      </c>
      <c r="H248" s="18">
        <f t="shared" si="56"/>
        <v>25296.880000000001</v>
      </c>
      <c r="I248" s="18" t="str">
        <f t="shared" si="56"/>
        <v>femme</v>
      </c>
      <c r="J248" s="18">
        <f t="shared" si="56"/>
        <v>25788</v>
      </c>
      <c r="K248" s="18">
        <f t="shared" ca="1" si="56"/>
        <v>47</v>
      </c>
      <c r="L248" s="12" t="str">
        <f t="shared" si="44"/>
        <v>femme1-agent</v>
      </c>
      <c r="M248" s="12" t="str">
        <f t="shared" si="45"/>
        <v>femme1-agentParis</v>
      </c>
      <c r="N248" s="16" t="str">
        <f t="shared" si="46"/>
        <v>-</v>
      </c>
      <c r="O248" s="10">
        <f t="shared" si="47"/>
        <v>0</v>
      </c>
      <c r="P248" s="10">
        <f t="shared" si="48"/>
        <v>0</v>
      </c>
      <c r="Q248" s="10" t="str">
        <f t="shared" si="49"/>
        <v>-</v>
      </c>
      <c r="R248" s="12" t="str">
        <f t="shared" si="50"/>
        <v>femmeParis</v>
      </c>
      <c r="S248" s="10">
        <f t="shared" si="51"/>
        <v>0</v>
      </c>
    </row>
    <row r="249" spans="1:19" s="10" customFormat="1" x14ac:dyDescent="0.2">
      <c r="A249" s="18" t="str">
        <f t="shared" si="56"/>
        <v>SYES8737</v>
      </c>
      <c r="B249" s="18" t="str">
        <f t="shared" si="56"/>
        <v>SAILLANT</v>
      </c>
      <c r="C249" s="18" t="str">
        <f t="shared" si="56"/>
        <v>Séverine</v>
      </c>
      <c r="D249" s="18" t="str">
        <f t="shared" si="56"/>
        <v>1-agent</v>
      </c>
      <c r="E249" s="18" t="str">
        <f t="shared" si="56"/>
        <v>Nice</v>
      </c>
      <c r="F249" s="18" t="str">
        <f t="shared" si="56"/>
        <v>pièce 93</v>
      </c>
      <c r="G249" s="18">
        <f t="shared" si="56"/>
        <v>3198</v>
      </c>
      <c r="H249" s="18">
        <f t="shared" si="56"/>
        <v>23414.63</v>
      </c>
      <c r="I249" s="18" t="str">
        <f t="shared" si="56"/>
        <v>femme</v>
      </c>
      <c r="J249" s="18">
        <f t="shared" si="56"/>
        <v>27751</v>
      </c>
      <c r="K249" s="18">
        <f t="shared" ca="1" si="56"/>
        <v>42</v>
      </c>
      <c r="L249" s="12" t="str">
        <f t="shared" si="44"/>
        <v>femme1-agent</v>
      </c>
      <c r="M249" s="12" t="str">
        <f t="shared" si="45"/>
        <v>femme1-agentNice</v>
      </c>
      <c r="N249" s="16" t="str">
        <f t="shared" si="46"/>
        <v>-</v>
      </c>
      <c r="O249" s="10">
        <f t="shared" si="47"/>
        <v>0</v>
      </c>
      <c r="P249" s="10">
        <f t="shared" si="48"/>
        <v>1</v>
      </c>
      <c r="Q249" s="10" t="str">
        <f t="shared" si="49"/>
        <v>-</v>
      </c>
      <c r="R249" s="12" t="str">
        <f t="shared" si="50"/>
        <v>femmeNice</v>
      </c>
      <c r="S249" s="10">
        <f t="shared" si="51"/>
        <v>0</v>
      </c>
    </row>
    <row r="250" spans="1:19" s="10" customFormat="1" x14ac:dyDescent="0.2">
      <c r="A250" s="18" t="str">
        <f t="shared" si="56"/>
        <v>JMSD7544</v>
      </c>
      <c r="B250" s="18" t="str">
        <f t="shared" si="56"/>
        <v>SAINT DE FLER</v>
      </c>
      <c r="C250" s="18" t="str">
        <f t="shared" si="56"/>
        <v>Elsa</v>
      </c>
      <c r="D250" s="18" t="str">
        <f t="shared" si="56"/>
        <v>4-cadre supérieur</v>
      </c>
      <c r="E250" s="18" t="str">
        <f t="shared" si="56"/>
        <v>Nice</v>
      </c>
      <c r="F250" s="18" t="str">
        <f t="shared" si="56"/>
        <v>pièce 107</v>
      </c>
      <c r="G250" s="18">
        <f t="shared" si="56"/>
        <v>3208</v>
      </c>
      <c r="H250" s="18">
        <f t="shared" si="56"/>
        <v>72229.11</v>
      </c>
      <c r="I250" s="18" t="str">
        <f t="shared" si="56"/>
        <v>femme</v>
      </c>
      <c r="J250" s="18">
        <f t="shared" si="56"/>
        <v>32388</v>
      </c>
      <c r="K250" s="18">
        <f t="shared" ca="1" si="56"/>
        <v>29</v>
      </c>
      <c r="L250" s="12" t="str">
        <f t="shared" si="44"/>
        <v>femme4-cadre supérieur</v>
      </c>
      <c r="M250" s="12" t="str">
        <f t="shared" si="45"/>
        <v>femme4-cadre supérieurNice</v>
      </c>
      <c r="N250" s="16">
        <f t="shared" si="46"/>
        <v>32388</v>
      </c>
      <c r="O250" s="10">
        <f t="shared" si="47"/>
        <v>1</v>
      </c>
      <c r="P250" s="10">
        <f t="shared" si="48"/>
        <v>0</v>
      </c>
      <c r="Q250" s="10">
        <f t="shared" si="49"/>
        <v>72229.11</v>
      </c>
      <c r="R250" s="12" t="str">
        <f t="shared" si="50"/>
        <v>femmeNice</v>
      </c>
      <c r="S250" s="10">
        <f t="shared" si="51"/>
        <v>0</v>
      </c>
    </row>
    <row r="251" spans="1:19" s="10" customFormat="1" x14ac:dyDescent="0.2">
      <c r="A251" s="18" t="str">
        <f t="shared" ref="A251:K260" si="57">INDEX(Feuille_base_de_données,ROW(),COLUMN())</f>
        <v>JMST7047</v>
      </c>
      <c r="B251" s="18" t="str">
        <f t="shared" si="57"/>
        <v>SAINT DE FLER</v>
      </c>
      <c r="C251" s="18" t="str">
        <f t="shared" si="57"/>
        <v>Quentin</v>
      </c>
      <c r="D251" s="18" t="str">
        <f t="shared" si="57"/>
        <v>4-cadre supérieur</v>
      </c>
      <c r="E251" s="18" t="str">
        <f t="shared" si="57"/>
        <v>Lille</v>
      </c>
      <c r="F251" s="18" t="str">
        <f t="shared" si="57"/>
        <v>pièce 219</v>
      </c>
      <c r="G251" s="18">
        <f t="shared" si="57"/>
        <v>3125</v>
      </c>
      <c r="H251" s="18">
        <f t="shared" si="57"/>
        <v>74866.559999999998</v>
      </c>
      <c r="I251" s="18" t="str">
        <f t="shared" si="57"/>
        <v>homme</v>
      </c>
      <c r="J251" s="18">
        <f t="shared" si="57"/>
        <v>31175</v>
      </c>
      <c r="K251" s="18">
        <f t="shared" ca="1" si="57"/>
        <v>32</v>
      </c>
      <c r="L251" s="12" t="str">
        <f t="shared" si="44"/>
        <v>homme4-cadre supérieur</v>
      </c>
      <c r="M251" s="12" t="str">
        <f t="shared" si="45"/>
        <v>homme4-cadre supérieurLille</v>
      </c>
      <c r="N251" s="16">
        <f t="shared" si="46"/>
        <v>31175</v>
      </c>
      <c r="O251" s="10">
        <f t="shared" si="47"/>
        <v>0</v>
      </c>
      <c r="P251" s="10">
        <f t="shared" si="48"/>
        <v>0</v>
      </c>
      <c r="Q251" s="10">
        <f t="shared" si="49"/>
        <v>74866.559999999998</v>
      </c>
      <c r="R251" s="12" t="str">
        <f t="shared" si="50"/>
        <v>hommeLille</v>
      </c>
      <c r="S251" s="10">
        <f t="shared" si="51"/>
        <v>0</v>
      </c>
    </row>
    <row r="252" spans="1:19" s="10" customFormat="1" x14ac:dyDescent="0.2">
      <c r="A252" s="18" t="str">
        <f t="shared" si="57"/>
        <v>JMS7049</v>
      </c>
      <c r="B252" s="18" t="str">
        <f t="shared" si="57"/>
        <v>SAINT DE FLER</v>
      </c>
      <c r="C252" s="18" t="str">
        <f t="shared" si="57"/>
        <v>Théo</v>
      </c>
      <c r="D252" s="18" t="str">
        <f t="shared" si="57"/>
        <v>4-cadre supérieur</v>
      </c>
      <c r="E252" s="18" t="str">
        <f t="shared" si="57"/>
        <v>Strasbourg</v>
      </c>
      <c r="F252" s="18" t="str">
        <f t="shared" si="57"/>
        <v>pièce 78</v>
      </c>
      <c r="G252" s="18">
        <f t="shared" si="57"/>
        <v>3017</v>
      </c>
      <c r="H252" s="18">
        <f t="shared" si="57"/>
        <v>50014.29</v>
      </c>
      <c r="I252" s="18" t="str">
        <f t="shared" si="57"/>
        <v>homme</v>
      </c>
      <c r="J252" s="18">
        <f t="shared" si="57"/>
        <v>34244</v>
      </c>
      <c r="K252" s="18">
        <f t="shared" ca="1" si="57"/>
        <v>24</v>
      </c>
      <c r="L252" s="12" t="str">
        <f t="shared" si="44"/>
        <v>homme4-cadre supérieur</v>
      </c>
      <c r="M252" s="12" t="str">
        <f t="shared" si="45"/>
        <v>homme4-cadre supérieurStrasbourg</v>
      </c>
      <c r="N252" s="16">
        <f t="shared" si="46"/>
        <v>34244</v>
      </c>
      <c r="O252" s="10">
        <f t="shared" si="47"/>
        <v>0</v>
      </c>
      <c r="P252" s="10">
        <f t="shared" si="48"/>
        <v>0</v>
      </c>
      <c r="Q252" s="10">
        <f t="shared" si="49"/>
        <v>50014.29</v>
      </c>
      <c r="R252" s="12" t="str">
        <f t="shared" si="50"/>
        <v>hommeStrasbourg</v>
      </c>
      <c r="S252" s="10">
        <f t="shared" si="51"/>
        <v>0</v>
      </c>
    </row>
    <row r="253" spans="1:19" s="10" customFormat="1" x14ac:dyDescent="0.2">
      <c r="A253" s="18" t="str">
        <f t="shared" si="57"/>
        <v>PKBS5745</v>
      </c>
      <c r="B253" s="18" t="str">
        <f t="shared" si="57"/>
        <v>SARFATI</v>
      </c>
      <c r="C253" s="18" t="str">
        <f t="shared" si="57"/>
        <v>Pascal</v>
      </c>
      <c r="D253" s="18" t="str">
        <f t="shared" si="57"/>
        <v>1-agent</v>
      </c>
      <c r="E253" s="18" t="str">
        <f t="shared" si="57"/>
        <v>Paris</v>
      </c>
      <c r="F253" s="18" t="str">
        <f t="shared" si="57"/>
        <v>pièce 80</v>
      </c>
      <c r="G253" s="18">
        <f t="shared" si="57"/>
        <v>3174</v>
      </c>
      <c r="H253" s="18">
        <f t="shared" si="57"/>
        <v>25821.94</v>
      </c>
      <c r="I253" s="18" t="str">
        <f t="shared" si="57"/>
        <v>homme</v>
      </c>
      <c r="J253" s="18">
        <f t="shared" si="57"/>
        <v>32570</v>
      </c>
      <c r="K253" s="18">
        <f t="shared" ca="1" si="57"/>
        <v>28</v>
      </c>
      <c r="L253" s="12" t="str">
        <f t="shared" si="44"/>
        <v>homme1-agent</v>
      </c>
      <c r="M253" s="12" t="str">
        <f t="shared" si="45"/>
        <v>homme1-agentParis</v>
      </c>
      <c r="N253" s="16" t="str">
        <f t="shared" si="46"/>
        <v>-</v>
      </c>
      <c r="O253" s="10">
        <f t="shared" si="47"/>
        <v>0</v>
      </c>
      <c r="P253" s="10">
        <f t="shared" si="48"/>
        <v>0</v>
      </c>
      <c r="Q253" s="10" t="str">
        <f t="shared" si="49"/>
        <v>-</v>
      </c>
      <c r="R253" s="12" t="str">
        <f t="shared" si="50"/>
        <v>hommeParis</v>
      </c>
      <c r="S253" s="10">
        <f t="shared" si="51"/>
        <v>0</v>
      </c>
    </row>
    <row r="254" spans="1:19" s="10" customFormat="1" x14ac:dyDescent="0.2">
      <c r="A254" s="18" t="str">
        <f t="shared" si="57"/>
        <v>HJHS4700</v>
      </c>
      <c r="B254" s="18" t="str">
        <f t="shared" si="57"/>
        <v>SAYAVONG</v>
      </c>
      <c r="C254" s="18" t="str">
        <f t="shared" si="57"/>
        <v>Henriette</v>
      </c>
      <c r="D254" s="18" t="str">
        <f t="shared" si="57"/>
        <v>1-agent</v>
      </c>
      <c r="E254" s="18" t="str">
        <f t="shared" si="57"/>
        <v>Nice</v>
      </c>
      <c r="F254" s="18" t="str">
        <f t="shared" si="57"/>
        <v>pièce 78</v>
      </c>
      <c r="G254" s="18">
        <f t="shared" si="57"/>
        <v>3079</v>
      </c>
      <c r="H254" s="18">
        <f t="shared" si="57"/>
        <v>25316.69</v>
      </c>
      <c r="I254" s="18" t="str">
        <f t="shared" si="57"/>
        <v>femme</v>
      </c>
      <c r="J254" s="18">
        <f t="shared" si="57"/>
        <v>23838</v>
      </c>
      <c r="K254" s="18">
        <f t="shared" ca="1" si="57"/>
        <v>52</v>
      </c>
      <c r="L254" s="12" t="str">
        <f t="shared" si="44"/>
        <v>femme1-agent</v>
      </c>
      <c r="M254" s="12" t="str">
        <f t="shared" si="45"/>
        <v>femme1-agentNice</v>
      </c>
      <c r="N254" s="16" t="str">
        <f t="shared" si="46"/>
        <v>-</v>
      </c>
      <c r="O254" s="10">
        <f t="shared" si="47"/>
        <v>0</v>
      </c>
      <c r="P254" s="10">
        <f t="shared" si="48"/>
        <v>0</v>
      </c>
      <c r="Q254" s="10" t="str">
        <f t="shared" si="49"/>
        <v>-</v>
      </c>
      <c r="R254" s="12" t="str">
        <f t="shared" si="50"/>
        <v>femmeNice</v>
      </c>
      <c r="S254" s="10">
        <f t="shared" si="51"/>
        <v>1</v>
      </c>
    </row>
    <row r="255" spans="1:19" s="10" customFormat="1" x14ac:dyDescent="0.2">
      <c r="A255" s="18" t="str">
        <f t="shared" si="57"/>
        <v>BUQS5450</v>
      </c>
      <c r="B255" s="18" t="str">
        <f t="shared" si="57"/>
        <v>SCHUSTER</v>
      </c>
      <c r="C255" s="18" t="str">
        <f t="shared" si="57"/>
        <v>Bernadette</v>
      </c>
      <c r="D255" s="18" t="str">
        <f t="shared" si="57"/>
        <v>1-agent</v>
      </c>
      <c r="E255" s="18" t="str">
        <f t="shared" si="57"/>
        <v>Nice</v>
      </c>
      <c r="F255" s="18" t="str">
        <f t="shared" si="57"/>
        <v>pièce 222</v>
      </c>
      <c r="G255" s="18">
        <f t="shared" si="57"/>
        <v>3531</v>
      </c>
      <c r="H255" s="18">
        <f t="shared" si="57"/>
        <v>24089.45</v>
      </c>
      <c r="I255" s="18" t="str">
        <f t="shared" si="57"/>
        <v>femme</v>
      </c>
      <c r="J255" s="18">
        <f t="shared" si="57"/>
        <v>28210</v>
      </c>
      <c r="K255" s="18">
        <f t="shared" ca="1" si="57"/>
        <v>40</v>
      </c>
      <c r="L255" s="12" t="str">
        <f t="shared" si="44"/>
        <v>femme1-agent</v>
      </c>
      <c r="M255" s="12" t="str">
        <f t="shared" si="45"/>
        <v>femme1-agentNice</v>
      </c>
      <c r="N255" s="16" t="str">
        <f t="shared" si="46"/>
        <v>-</v>
      </c>
      <c r="O255" s="10">
        <f t="shared" si="47"/>
        <v>0</v>
      </c>
      <c r="P255" s="10">
        <f t="shared" si="48"/>
        <v>1</v>
      </c>
      <c r="Q255" s="10" t="str">
        <f t="shared" si="49"/>
        <v>-</v>
      </c>
      <c r="R255" s="12" t="str">
        <f t="shared" si="50"/>
        <v>femmeNice</v>
      </c>
      <c r="S255" s="10">
        <f t="shared" si="51"/>
        <v>1</v>
      </c>
    </row>
    <row r="256" spans="1:19" s="10" customFormat="1" x14ac:dyDescent="0.2">
      <c r="A256" s="18" t="str">
        <f t="shared" si="57"/>
        <v>MURS7372</v>
      </c>
      <c r="B256" s="18" t="str">
        <f t="shared" si="57"/>
        <v>SCOTTI</v>
      </c>
      <c r="C256" s="18" t="str">
        <f t="shared" si="57"/>
        <v>Marie</v>
      </c>
      <c r="D256" s="18" t="str">
        <f t="shared" si="57"/>
        <v>1-agent</v>
      </c>
      <c r="E256" s="18" t="str">
        <f t="shared" si="57"/>
        <v>Nice</v>
      </c>
      <c r="F256" s="18" t="str">
        <f t="shared" si="57"/>
        <v>pièce 132</v>
      </c>
      <c r="G256" s="18">
        <f t="shared" si="57"/>
        <v>3916</v>
      </c>
      <c r="H256" s="18">
        <f t="shared" si="57"/>
        <v>27454.69</v>
      </c>
      <c r="I256" s="18" t="str">
        <f t="shared" si="57"/>
        <v>femme</v>
      </c>
      <c r="J256" s="18">
        <f t="shared" si="57"/>
        <v>24868</v>
      </c>
      <c r="K256" s="18">
        <f t="shared" ca="1" si="57"/>
        <v>49</v>
      </c>
      <c r="L256" s="12" t="str">
        <f t="shared" si="44"/>
        <v>femme1-agent</v>
      </c>
      <c r="M256" s="12" t="str">
        <f t="shared" si="45"/>
        <v>femme1-agentNice</v>
      </c>
      <c r="N256" s="16" t="str">
        <f t="shared" si="46"/>
        <v>-</v>
      </c>
      <c r="O256" s="10">
        <f t="shared" si="47"/>
        <v>0</v>
      </c>
      <c r="P256" s="10">
        <f t="shared" si="48"/>
        <v>0</v>
      </c>
      <c r="Q256" s="10" t="str">
        <f t="shared" si="49"/>
        <v>-</v>
      </c>
      <c r="R256" s="12" t="str">
        <f t="shared" si="50"/>
        <v>femmeNice</v>
      </c>
      <c r="S256" s="10">
        <f t="shared" si="51"/>
        <v>1</v>
      </c>
    </row>
    <row r="257" spans="1:19" s="10" customFormat="1" x14ac:dyDescent="0.2">
      <c r="A257" s="18" t="str">
        <f t="shared" si="57"/>
        <v>COHS5167</v>
      </c>
      <c r="B257" s="18" t="str">
        <f t="shared" si="57"/>
        <v>SENG</v>
      </c>
      <c r="C257" s="18" t="str">
        <f t="shared" si="57"/>
        <v>Cécile</v>
      </c>
      <c r="D257" s="18" t="str">
        <f t="shared" si="57"/>
        <v>1-agent</v>
      </c>
      <c r="E257" s="18" t="str">
        <f t="shared" si="57"/>
        <v>Nice</v>
      </c>
      <c r="F257" s="18" t="str">
        <f t="shared" si="57"/>
        <v>pièce 35</v>
      </c>
      <c r="G257" s="18">
        <f t="shared" si="57"/>
        <v>3070</v>
      </c>
      <c r="H257" s="18">
        <f t="shared" si="57"/>
        <v>27426.560000000001</v>
      </c>
      <c r="I257" s="18" t="str">
        <f t="shared" si="57"/>
        <v>femme</v>
      </c>
      <c r="J257" s="18">
        <f t="shared" si="57"/>
        <v>34145</v>
      </c>
      <c r="K257" s="18">
        <f t="shared" ca="1" si="57"/>
        <v>24</v>
      </c>
      <c r="L257" s="12" t="str">
        <f t="shared" si="44"/>
        <v>femme1-agent</v>
      </c>
      <c r="M257" s="12" t="str">
        <f t="shared" si="45"/>
        <v>femme1-agentNice</v>
      </c>
      <c r="N257" s="16" t="str">
        <f t="shared" si="46"/>
        <v>-</v>
      </c>
      <c r="O257" s="10">
        <f t="shared" si="47"/>
        <v>0</v>
      </c>
      <c r="P257" s="10">
        <f t="shared" si="48"/>
        <v>0</v>
      </c>
      <c r="Q257" s="10" t="str">
        <f t="shared" si="49"/>
        <v>-</v>
      </c>
      <c r="R257" s="12" t="str">
        <f t="shared" si="50"/>
        <v>femmeNice</v>
      </c>
      <c r="S257" s="10">
        <f t="shared" si="51"/>
        <v>0</v>
      </c>
    </row>
    <row r="258" spans="1:19" s="10" customFormat="1" x14ac:dyDescent="0.2">
      <c r="A258" s="18" t="str">
        <f t="shared" si="57"/>
        <v>MHMS6141</v>
      </c>
      <c r="B258" s="18" t="str">
        <f t="shared" si="57"/>
        <v>SENILLE</v>
      </c>
      <c r="C258" s="18" t="str">
        <f t="shared" si="57"/>
        <v>Marthe</v>
      </c>
      <c r="D258" s="18" t="str">
        <f t="shared" si="57"/>
        <v>1-agent</v>
      </c>
      <c r="E258" s="18" t="str">
        <f t="shared" si="57"/>
        <v>Paris</v>
      </c>
      <c r="F258" s="18" t="str">
        <f t="shared" si="57"/>
        <v>plateau 1</v>
      </c>
      <c r="G258" s="18">
        <f t="shared" si="57"/>
        <v>3333</v>
      </c>
      <c r="H258" s="18">
        <f t="shared" si="57"/>
        <v>23270.83</v>
      </c>
      <c r="I258" s="18" t="str">
        <f t="shared" si="57"/>
        <v>femme</v>
      </c>
      <c r="J258" s="18">
        <f t="shared" si="57"/>
        <v>31982</v>
      </c>
      <c r="K258" s="18">
        <f t="shared" ca="1" si="57"/>
        <v>30</v>
      </c>
      <c r="L258" s="12" t="str">
        <f t="shared" ref="L258:L271" si="58">I258&amp;D258</f>
        <v>femme1-agent</v>
      </c>
      <c r="M258" s="12" t="str">
        <f t="shared" ref="M258:M271" si="59">L258&amp;E258</f>
        <v>femme1-agentParis</v>
      </c>
      <c r="N258" s="16" t="str">
        <f t="shared" ref="N258:N271" si="60">IF(D258=$N$1,J258,"-")</f>
        <v>-</v>
      </c>
      <c r="O258" s="10">
        <f t="shared" ref="O258:O271" si="61">COUNTIF(D258,"*cadre*")*(I258="femme")</f>
        <v>0</v>
      </c>
      <c r="P258" s="10">
        <f t="shared" ref="P258:P286" si="62">(H258&gt;=20000*coeff)*(H258&lt;=25000*coeff)*(D258="1-agent")</f>
        <v>1</v>
      </c>
      <c r="Q258" s="10" t="str">
        <f t="shared" ref="Q258:Q271" si="63">IF((D258&lt;&gt;"1-agent"),H258,"-")</f>
        <v>-</v>
      </c>
      <c r="R258" s="12" t="str">
        <f t="shared" ref="R258:R271" si="64">I258&amp;E258</f>
        <v>femmeParis</v>
      </c>
      <c r="S258" s="10">
        <f t="shared" si="51"/>
        <v>0</v>
      </c>
    </row>
    <row r="259" spans="1:19" s="10" customFormat="1" x14ac:dyDescent="0.2">
      <c r="A259" s="18" t="str">
        <f t="shared" si="57"/>
        <v>SAKS7057</v>
      </c>
      <c r="B259" s="18" t="str">
        <f t="shared" si="57"/>
        <v>SENTEX</v>
      </c>
      <c r="C259" s="18" t="str">
        <f t="shared" si="57"/>
        <v>Stéphane</v>
      </c>
      <c r="D259" s="18" t="str">
        <f t="shared" si="57"/>
        <v>1-agent</v>
      </c>
      <c r="E259" s="18" t="str">
        <f t="shared" si="57"/>
        <v>Paris</v>
      </c>
      <c r="F259" s="18" t="str">
        <f t="shared" si="57"/>
        <v>pièce 90</v>
      </c>
      <c r="G259" s="18">
        <f t="shared" si="57"/>
        <v>3333</v>
      </c>
      <c r="H259" s="18">
        <f t="shared" si="57"/>
        <v>28395.66</v>
      </c>
      <c r="I259" s="18" t="str">
        <f t="shared" si="57"/>
        <v>homme</v>
      </c>
      <c r="J259" s="18">
        <f t="shared" si="57"/>
        <v>27492</v>
      </c>
      <c r="K259" s="18">
        <f t="shared" ca="1" si="57"/>
        <v>42</v>
      </c>
      <c r="L259" s="12" t="str">
        <f t="shared" si="58"/>
        <v>homme1-agent</v>
      </c>
      <c r="M259" s="12" t="str">
        <f t="shared" si="59"/>
        <v>homme1-agentParis</v>
      </c>
      <c r="N259" s="16" t="str">
        <f t="shared" si="60"/>
        <v>-</v>
      </c>
      <c r="O259" s="10">
        <f t="shared" si="61"/>
        <v>0</v>
      </c>
      <c r="P259" s="10">
        <f t="shared" si="62"/>
        <v>0</v>
      </c>
      <c r="Q259" s="10" t="str">
        <f t="shared" si="63"/>
        <v>-</v>
      </c>
      <c r="R259" s="12" t="str">
        <f t="shared" si="64"/>
        <v>hommeParis</v>
      </c>
      <c r="S259" s="10">
        <f t="shared" ref="S259:S286" si="65">IF(COUNTIF(B259,"*O*")+COUNTIF(B259,"*U*"),1,0)</f>
        <v>0</v>
      </c>
    </row>
    <row r="260" spans="1:19" s="10" customFormat="1" x14ac:dyDescent="0.2">
      <c r="A260" s="18" t="str">
        <f t="shared" si="57"/>
        <v>AWVS5670</v>
      </c>
      <c r="B260" s="18" t="str">
        <f t="shared" si="57"/>
        <v>SHERRY</v>
      </c>
      <c r="C260" s="18" t="str">
        <f t="shared" si="57"/>
        <v>Anne-Marie</v>
      </c>
      <c r="D260" s="18" t="str">
        <f t="shared" si="57"/>
        <v>1-agent</v>
      </c>
      <c r="E260" s="18" t="str">
        <f t="shared" si="57"/>
        <v>Paris</v>
      </c>
      <c r="F260" s="18" t="str">
        <f t="shared" si="57"/>
        <v>pièce 60</v>
      </c>
      <c r="G260" s="18">
        <f t="shared" si="57"/>
        <v>3064</v>
      </c>
      <c r="H260" s="18">
        <f t="shared" si="57"/>
        <v>29748.83</v>
      </c>
      <c r="I260" s="18" t="str">
        <f t="shared" si="57"/>
        <v>femme</v>
      </c>
      <c r="J260" s="18">
        <f t="shared" si="57"/>
        <v>27088</v>
      </c>
      <c r="K260" s="18">
        <f t="shared" ca="1" si="57"/>
        <v>43</v>
      </c>
      <c r="L260" s="12" t="str">
        <f t="shared" si="58"/>
        <v>femme1-agent</v>
      </c>
      <c r="M260" s="12" t="str">
        <f t="shared" si="59"/>
        <v>femme1-agentParis</v>
      </c>
      <c r="N260" s="16" t="str">
        <f t="shared" si="60"/>
        <v>-</v>
      </c>
      <c r="O260" s="10">
        <f t="shared" si="61"/>
        <v>0</v>
      </c>
      <c r="P260" s="10">
        <f t="shared" si="62"/>
        <v>0</v>
      </c>
      <c r="Q260" s="10" t="str">
        <f t="shared" si="63"/>
        <v>-</v>
      </c>
      <c r="R260" s="12" t="str">
        <f t="shared" si="64"/>
        <v>femmeParis</v>
      </c>
      <c r="S260" s="10">
        <f t="shared" si="65"/>
        <v>0</v>
      </c>
    </row>
    <row r="261" spans="1:19" s="10" customFormat="1" x14ac:dyDescent="0.2">
      <c r="A261" s="18" t="str">
        <f t="shared" ref="A261:K270" si="66">INDEX(Feuille_base_de_données,ROW(),COLUMN())</f>
        <v>AMFS6322</v>
      </c>
      <c r="B261" s="18" t="str">
        <f t="shared" si="66"/>
        <v>SINSEAU</v>
      </c>
      <c r="C261" s="18" t="str">
        <f t="shared" si="66"/>
        <v>Annie</v>
      </c>
      <c r="D261" s="18" t="str">
        <f t="shared" si="66"/>
        <v>1-agent</v>
      </c>
      <c r="E261" s="18" t="str">
        <f t="shared" si="66"/>
        <v>Nice</v>
      </c>
      <c r="F261" s="18" t="str">
        <f t="shared" si="66"/>
        <v>pièce 73</v>
      </c>
      <c r="G261" s="18">
        <f t="shared" si="66"/>
        <v>3166</v>
      </c>
      <c r="H261" s="18">
        <f t="shared" si="66"/>
        <v>25844.54</v>
      </c>
      <c r="I261" s="18" t="str">
        <f t="shared" si="66"/>
        <v>femme</v>
      </c>
      <c r="J261" s="18">
        <f t="shared" si="66"/>
        <v>33217</v>
      </c>
      <c r="K261" s="18">
        <f t="shared" ca="1" si="66"/>
        <v>27</v>
      </c>
      <c r="L261" s="12" t="str">
        <f t="shared" si="58"/>
        <v>femme1-agent</v>
      </c>
      <c r="M261" s="12" t="str">
        <f t="shared" si="59"/>
        <v>femme1-agentNice</v>
      </c>
      <c r="N261" s="16" t="str">
        <f t="shared" si="60"/>
        <v>-</v>
      </c>
      <c r="O261" s="10">
        <f t="shared" si="61"/>
        <v>0</v>
      </c>
      <c r="P261" s="10">
        <f t="shared" si="62"/>
        <v>0</v>
      </c>
      <c r="Q261" s="10" t="str">
        <f t="shared" si="63"/>
        <v>-</v>
      </c>
      <c r="R261" s="12" t="str">
        <f t="shared" si="64"/>
        <v>femmeNice</v>
      </c>
      <c r="S261" s="10">
        <f t="shared" si="65"/>
        <v>1</v>
      </c>
    </row>
    <row r="262" spans="1:19" s="10" customFormat="1" x14ac:dyDescent="0.2">
      <c r="A262" s="18" t="str">
        <f t="shared" si="66"/>
        <v>VJTS8474</v>
      </c>
      <c r="B262" s="18" t="str">
        <f t="shared" si="66"/>
        <v>SOK</v>
      </c>
      <c r="C262" s="18" t="str">
        <f t="shared" si="66"/>
        <v>Vanessa</v>
      </c>
      <c r="D262" s="18" t="str">
        <f t="shared" si="66"/>
        <v>2-maitrise</v>
      </c>
      <c r="E262" s="18" t="str">
        <f t="shared" si="66"/>
        <v>Paris</v>
      </c>
      <c r="F262" s="18" t="str">
        <f t="shared" si="66"/>
        <v>pièce 232</v>
      </c>
      <c r="G262" s="18">
        <f t="shared" si="66"/>
        <v>3081</v>
      </c>
      <c r="H262" s="18">
        <f t="shared" si="66"/>
        <v>33413.589999999997</v>
      </c>
      <c r="I262" s="18" t="str">
        <f t="shared" si="66"/>
        <v>femme</v>
      </c>
      <c r="J262" s="18">
        <f t="shared" si="66"/>
        <v>22629</v>
      </c>
      <c r="K262" s="18">
        <f t="shared" ca="1" si="66"/>
        <v>56</v>
      </c>
      <c r="L262" s="12" t="str">
        <f t="shared" si="58"/>
        <v>femme2-maitrise</v>
      </c>
      <c r="M262" s="12" t="str">
        <f t="shared" si="59"/>
        <v>femme2-maitriseParis</v>
      </c>
      <c r="N262" s="16" t="str">
        <f t="shared" si="60"/>
        <v>-</v>
      </c>
      <c r="O262" s="10">
        <f t="shared" si="61"/>
        <v>0</v>
      </c>
      <c r="P262" s="10">
        <f t="shared" si="62"/>
        <v>0</v>
      </c>
      <c r="Q262" s="10">
        <f t="shared" si="63"/>
        <v>33413.589999999997</v>
      </c>
      <c r="R262" s="12" t="str">
        <f t="shared" si="64"/>
        <v>femmeParis</v>
      </c>
      <c r="S262" s="10">
        <f t="shared" si="65"/>
        <v>1</v>
      </c>
    </row>
    <row r="263" spans="1:19" s="10" customFormat="1" x14ac:dyDescent="0.2">
      <c r="A263" s="18" t="str">
        <f t="shared" si="66"/>
        <v>ACJS6045</v>
      </c>
      <c r="B263" s="18" t="str">
        <f t="shared" si="66"/>
        <v>SONG</v>
      </c>
      <c r="C263" s="18" t="str">
        <f t="shared" si="66"/>
        <v>Aline</v>
      </c>
      <c r="D263" s="18" t="str">
        <f t="shared" si="66"/>
        <v>2-maitrise</v>
      </c>
      <c r="E263" s="18" t="str">
        <f t="shared" si="66"/>
        <v>Lille</v>
      </c>
      <c r="F263" s="18" t="str">
        <f t="shared" si="66"/>
        <v>pièce 236</v>
      </c>
      <c r="G263" s="18">
        <f t="shared" si="66"/>
        <v>3018</v>
      </c>
      <c r="H263" s="18">
        <f t="shared" si="66"/>
        <v>25710.36</v>
      </c>
      <c r="I263" s="18" t="str">
        <f t="shared" si="66"/>
        <v>femme</v>
      </c>
      <c r="J263" s="18">
        <f t="shared" si="66"/>
        <v>18853</v>
      </c>
      <c r="K263" s="18">
        <f t="shared" ca="1" si="66"/>
        <v>66</v>
      </c>
      <c r="L263" s="12" t="str">
        <f t="shared" si="58"/>
        <v>femme2-maitrise</v>
      </c>
      <c r="M263" s="12" t="str">
        <f t="shared" si="59"/>
        <v>femme2-maitriseLille</v>
      </c>
      <c r="N263" s="16" t="str">
        <f t="shared" si="60"/>
        <v>-</v>
      </c>
      <c r="O263" s="10">
        <f t="shared" si="61"/>
        <v>0</v>
      </c>
      <c r="P263" s="10">
        <f t="shared" si="62"/>
        <v>0</v>
      </c>
      <c r="Q263" s="10">
        <f t="shared" si="63"/>
        <v>25710.36</v>
      </c>
      <c r="R263" s="12" t="str">
        <f t="shared" si="64"/>
        <v>femmeLille</v>
      </c>
      <c r="S263" s="10">
        <f t="shared" si="65"/>
        <v>1</v>
      </c>
    </row>
    <row r="264" spans="1:19" s="10" customFormat="1" x14ac:dyDescent="0.2">
      <c r="A264" s="18" t="str">
        <f t="shared" si="66"/>
        <v>JMST5574</v>
      </c>
      <c r="B264" s="18" t="str">
        <f t="shared" si="66"/>
        <v>STOEFFLER</v>
      </c>
      <c r="C264" s="18" t="str">
        <f t="shared" si="66"/>
        <v>Jean-Marc</v>
      </c>
      <c r="D264" s="18" t="str">
        <f t="shared" si="66"/>
        <v>4-cadre supérieur</v>
      </c>
      <c r="E264" s="18" t="str">
        <f t="shared" si="66"/>
        <v>Paris</v>
      </c>
      <c r="F264" s="18" t="str">
        <f t="shared" si="66"/>
        <v>pièce 64</v>
      </c>
      <c r="G264" s="18">
        <f t="shared" si="66"/>
        <v>3663</v>
      </c>
      <c r="H264" s="18">
        <f t="shared" si="66"/>
        <v>125615.91</v>
      </c>
      <c r="I264" s="18" t="str">
        <f t="shared" si="66"/>
        <v>homme</v>
      </c>
      <c r="J264" s="18">
        <f t="shared" si="66"/>
        <v>19572</v>
      </c>
      <c r="K264" s="18">
        <f t="shared" ca="1" si="66"/>
        <v>64</v>
      </c>
      <c r="L264" s="12" t="str">
        <f t="shared" si="58"/>
        <v>homme4-cadre supérieur</v>
      </c>
      <c r="M264" s="12" t="str">
        <f t="shared" si="59"/>
        <v>homme4-cadre supérieurParis</v>
      </c>
      <c r="N264" s="16">
        <f t="shared" si="60"/>
        <v>19572</v>
      </c>
      <c r="O264" s="10">
        <f t="shared" si="61"/>
        <v>0</v>
      </c>
      <c r="P264" s="10">
        <f t="shared" si="62"/>
        <v>0</v>
      </c>
      <c r="Q264" s="10">
        <f t="shared" si="63"/>
        <v>125615.91</v>
      </c>
      <c r="R264" s="12" t="str">
        <f t="shared" si="64"/>
        <v>hommeParis</v>
      </c>
      <c r="S264" s="10">
        <f t="shared" si="65"/>
        <v>1</v>
      </c>
    </row>
    <row r="265" spans="1:19" s="10" customFormat="1" x14ac:dyDescent="0.2">
      <c r="A265" s="18" t="str">
        <f t="shared" si="66"/>
        <v>AQHS5457</v>
      </c>
      <c r="B265" s="18" t="str">
        <f t="shared" si="66"/>
        <v>SURENA</v>
      </c>
      <c r="C265" s="18" t="str">
        <f t="shared" si="66"/>
        <v>Adrienne</v>
      </c>
      <c r="D265" s="18" t="str">
        <f t="shared" si="66"/>
        <v>1-agent</v>
      </c>
      <c r="E265" s="18" t="str">
        <f t="shared" si="66"/>
        <v>Paris</v>
      </c>
      <c r="F265" s="18" t="str">
        <f t="shared" si="66"/>
        <v>pièce 80</v>
      </c>
      <c r="G265" s="18">
        <f t="shared" si="66"/>
        <v>3077</v>
      </c>
      <c r="H265" s="18">
        <f t="shared" si="66"/>
        <v>20456.05</v>
      </c>
      <c r="I265" s="18" t="str">
        <f t="shared" si="66"/>
        <v>femme</v>
      </c>
      <c r="J265" s="18">
        <f t="shared" si="66"/>
        <v>33772</v>
      </c>
      <c r="K265" s="18">
        <f t="shared" ca="1" si="66"/>
        <v>25</v>
      </c>
      <c r="L265" s="12" t="str">
        <f t="shared" si="58"/>
        <v>femme1-agent</v>
      </c>
      <c r="M265" s="12" t="str">
        <f t="shared" si="59"/>
        <v>femme1-agentParis</v>
      </c>
      <c r="N265" s="16" t="str">
        <f t="shared" si="60"/>
        <v>-</v>
      </c>
      <c r="O265" s="10">
        <f t="shared" si="61"/>
        <v>0</v>
      </c>
      <c r="P265" s="10">
        <f t="shared" si="62"/>
        <v>1</v>
      </c>
      <c r="Q265" s="10" t="str">
        <f t="shared" si="63"/>
        <v>-</v>
      </c>
      <c r="R265" s="12" t="str">
        <f t="shared" si="64"/>
        <v>femmeParis</v>
      </c>
      <c r="S265" s="10">
        <f t="shared" si="65"/>
        <v>1</v>
      </c>
    </row>
    <row r="266" spans="1:19" s="10" customFormat="1" x14ac:dyDescent="0.2">
      <c r="A266" s="18" t="str">
        <f t="shared" si="66"/>
        <v>MFVT5725</v>
      </c>
      <c r="B266" s="18" t="str">
        <f t="shared" si="66"/>
        <v>TAIEB</v>
      </c>
      <c r="C266" s="18" t="str">
        <f t="shared" si="66"/>
        <v>Michel</v>
      </c>
      <c r="D266" s="18" t="str">
        <f t="shared" si="66"/>
        <v>3-cadre</v>
      </c>
      <c r="E266" s="18" t="str">
        <f t="shared" si="66"/>
        <v>Paris</v>
      </c>
      <c r="F266" s="18" t="str">
        <f t="shared" si="66"/>
        <v>pièce 74</v>
      </c>
      <c r="G266" s="18">
        <f t="shared" si="66"/>
        <v>3024</v>
      </c>
      <c r="H266" s="18">
        <f t="shared" si="66"/>
        <v>59031.8</v>
      </c>
      <c r="I266" s="18" t="str">
        <f t="shared" si="66"/>
        <v>homme</v>
      </c>
      <c r="J266" s="18">
        <f t="shared" si="66"/>
        <v>22024</v>
      </c>
      <c r="K266" s="18">
        <f t="shared" ca="1" si="66"/>
        <v>57</v>
      </c>
      <c r="L266" s="12" t="str">
        <f t="shared" si="58"/>
        <v>homme3-cadre</v>
      </c>
      <c r="M266" s="12" t="str">
        <f t="shared" si="59"/>
        <v>homme3-cadreParis</v>
      </c>
      <c r="N266" s="16" t="str">
        <f t="shared" si="60"/>
        <v>-</v>
      </c>
      <c r="O266" s="10">
        <f t="shared" si="61"/>
        <v>0</v>
      </c>
      <c r="P266" s="10">
        <f t="shared" si="62"/>
        <v>0</v>
      </c>
      <c r="Q266" s="10">
        <f t="shared" si="63"/>
        <v>59031.8</v>
      </c>
      <c r="R266" s="12" t="str">
        <f t="shared" si="64"/>
        <v>hommeParis</v>
      </c>
      <c r="S266" s="10">
        <f t="shared" si="65"/>
        <v>0</v>
      </c>
    </row>
    <row r="267" spans="1:19" s="10" customFormat="1" x14ac:dyDescent="0.2">
      <c r="A267" s="18" t="str">
        <f t="shared" si="66"/>
        <v>MIXT7726</v>
      </c>
      <c r="B267" s="18" t="str">
        <f t="shared" si="66"/>
        <v>TAMBURRINI</v>
      </c>
      <c r="C267" s="18" t="str">
        <f t="shared" si="66"/>
        <v>Marie-Claire</v>
      </c>
      <c r="D267" s="18" t="str">
        <f t="shared" si="66"/>
        <v>1-agent</v>
      </c>
      <c r="E267" s="18" t="str">
        <f t="shared" si="66"/>
        <v>Nice</v>
      </c>
      <c r="F267" s="18" t="str">
        <f t="shared" si="66"/>
        <v>pièce 212</v>
      </c>
      <c r="G267" s="18">
        <f t="shared" si="66"/>
        <v>3185</v>
      </c>
      <c r="H267" s="18">
        <f t="shared" si="66"/>
        <v>22017.14</v>
      </c>
      <c r="I267" s="18" t="str">
        <f t="shared" si="66"/>
        <v>femme</v>
      </c>
      <c r="J267" s="18">
        <f t="shared" si="66"/>
        <v>32737</v>
      </c>
      <c r="K267" s="18">
        <f t="shared" ca="1" si="66"/>
        <v>28</v>
      </c>
      <c r="L267" s="12" t="str">
        <f t="shared" si="58"/>
        <v>femme1-agent</v>
      </c>
      <c r="M267" s="12" t="str">
        <f t="shared" si="59"/>
        <v>femme1-agentNice</v>
      </c>
      <c r="N267" s="16" t="str">
        <f t="shared" si="60"/>
        <v>-</v>
      </c>
      <c r="O267" s="10">
        <f t="shared" si="61"/>
        <v>0</v>
      </c>
      <c r="P267" s="10">
        <f t="shared" si="62"/>
        <v>1</v>
      </c>
      <c r="Q267" s="10" t="str">
        <f t="shared" si="63"/>
        <v>-</v>
      </c>
      <c r="R267" s="12" t="str">
        <f t="shared" si="64"/>
        <v>femmeNice</v>
      </c>
      <c r="S267" s="10">
        <f t="shared" si="65"/>
        <v>1</v>
      </c>
    </row>
    <row r="268" spans="1:19" s="10" customFormat="1" x14ac:dyDescent="0.2">
      <c r="A268" s="18" t="str">
        <f t="shared" si="66"/>
        <v>MMKT8347</v>
      </c>
      <c r="B268" s="18" t="str">
        <f t="shared" si="66"/>
        <v>TAN</v>
      </c>
      <c r="C268" s="18" t="str">
        <f t="shared" si="66"/>
        <v>Marion</v>
      </c>
      <c r="D268" s="18" t="str">
        <f t="shared" si="66"/>
        <v>1-agent</v>
      </c>
      <c r="E268" s="18" t="str">
        <f t="shared" si="66"/>
        <v>Nice</v>
      </c>
      <c r="F268" s="18" t="str">
        <f t="shared" si="66"/>
        <v>pièce 20</v>
      </c>
      <c r="G268" s="18">
        <f t="shared" si="66"/>
        <v>3165</v>
      </c>
      <c r="H268" s="18">
        <f t="shared" si="66"/>
        <v>27411.59</v>
      </c>
      <c r="I268" s="18" t="str">
        <f t="shared" si="66"/>
        <v>femme</v>
      </c>
      <c r="J268" s="18">
        <f t="shared" si="66"/>
        <v>28325</v>
      </c>
      <c r="K268" s="18">
        <f t="shared" ca="1" si="66"/>
        <v>40</v>
      </c>
      <c r="L268" s="12" t="str">
        <f t="shared" si="58"/>
        <v>femme1-agent</v>
      </c>
      <c r="M268" s="12" t="str">
        <f t="shared" si="59"/>
        <v>femme1-agentNice</v>
      </c>
      <c r="N268" s="16" t="str">
        <f t="shared" si="60"/>
        <v>-</v>
      </c>
      <c r="O268" s="10">
        <f t="shared" si="61"/>
        <v>0</v>
      </c>
      <c r="P268" s="10">
        <f t="shared" si="62"/>
        <v>0</v>
      </c>
      <c r="Q268" s="10" t="str">
        <f t="shared" si="63"/>
        <v>-</v>
      </c>
      <c r="R268" s="12" t="str">
        <f t="shared" si="64"/>
        <v>femmeNice</v>
      </c>
      <c r="S268" s="10">
        <f t="shared" si="65"/>
        <v>0</v>
      </c>
    </row>
    <row r="269" spans="1:19" s="10" customFormat="1" x14ac:dyDescent="0.2">
      <c r="A269" s="18" t="str">
        <f t="shared" si="66"/>
        <v>NQMT7141</v>
      </c>
      <c r="B269" s="18" t="str">
        <f t="shared" si="66"/>
        <v>TAN</v>
      </c>
      <c r="C269" s="18" t="str">
        <f t="shared" si="66"/>
        <v>Nathalie</v>
      </c>
      <c r="D269" s="18" t="str">
        <f t="shared" si="66"/>
        <v>1-agent</v>
      </c>
      <c r="E269" s="18" t="str">
        <f t="shared" si="66"/>
        <v>Paris</v>
      </c>
      <c r="F269" s="18" t="str">
        <f t="shared" si="66"/>
        <v>pièce 62</v>
      </c>
      <c r="G269" s="18">
        <f t="shared" si="66"/>
        <v>3121</v>
      </c>
      <c r="H269" s="18">
        <f t="shared" si="66"/>
        <v>22892.71</v>
      </c>
      <c r="I269" s="18" t="str">
        <f t="shared" si="66"/>
        <v>femme</v>
      </c>
      <c r="J269" s="18">
        <f t="shared" si="66"/>
        <v>27255</v>
      </c>
      <c r="K269" s="18">
        <f t="shared" ca="1" si="66"/>
        <v>43</v>
      </c>
      <c r="L269" s="12" t="str">
        <f t="shared" si="58"/>
        <v>femme1-agent</v>
      </c>
      <c r="M269" s="12" t="str">
        <f t="shared" si="59"/>
        <v>femme1-agentParis</v>
      </c>
      <c r="N269" s="16" t="str">
        <f t="shared" si="60"/>
        <v>-</v>
      </c>
      <c r="O269" s="10">
        <f t="shared" si="61"/>
        <v>0</v>
      </c>
      <c r="P269" s="10">
        <f t="shared" si="62"/>
        <v>1</v>
      </c>
      <c r="Q269" s="10" t="str">
        <f t="shared" si="63"/>
        <v>-</v>
      </c>
      <c r="R269" s="12" t="str">
        <f t="shared" si="64"/>
        <v>femmeParis</v>
      </c>
      <c r="S269" s="10">
        <f t="shared" si="65"/>
        <v>0</v>
      </c>
    </row>
    <row r="270" spans="1:19" s="10" customFormat="1" x14ac:dyDescent="0.2">
      <c r="A270" s="18" t="str">
        <f t="shared" si="66"/>
        <v>AFFT6360</v>
      </c>
      <c r="B270" s="18" t="str">
        <f t="shared" si="66"/>
        <v>TANG</v>
      </c>
      <c r="C270" s="18" t="str">
        <f t="shared" si="66"/>
        <v>Armelle</v>
      </c>
      <c r="D270" s="18" t="str">
        <f t="shared" si="66"/>
        <v>1-agent</v>
      </c>
      <c r="E270" s="18" t="str">
        <f t="shared" si="66"/>
        <v>Paris</v>
      </c>
      <c r="F270" s="18" t="str">
        <f t="shared" si="66"/>
        <v>pièce 216</v>
      </c>
      <c r="G270" s="18">
        <f t="shared" si="66"/>
        <v>3082</v>
      </c>
      <c r="H270" s="18">
        <f t="shared" si="66"/>
        <v>19199.8</v>
      </c>
      <c r="I270" s="18" t="str">
        <f t="shared" si="66"/>
        <v>femme</v>
      </c>
      <c r="J270" s="18">
        <f t="shared" si="66"/>
        <v>24898</v>
      </c>
      <c r="K270" s="18">
        <f t="shared" ca="1" si="66"/>
        <v>49</v>
      </c>
      <c r="L270" s="12" t="str">
        <f t="shared" si="58"/>
        <v>femme1-agent</v>
      </c>
      <c r="M270" s="12" t="str">
        <f t="shared" si="59"/>
        <v>femme1-agentParis</v>
      </c>
      <c r="N270" s="16" t="str">
        <f t="shared" si="60"/>
        <v>-</v>
      </c>
      <c r="O270" s="10">
        <f t="shared" si="61"/>
        <v>0</v>
      </c>
      <c r="P270" s="10">
        <f t="shared" si="62"/>
        <v>0</v>
      </c>
      <c r="Q270" s="10" t="str">
        <f t="shared" si="63"/>
        <v>-</v>
      </c>
      <c r="R270" s="12" t="str">
        <f t="shared" si="64"/>
        <v>femmeParis</v>
      </c>
      <c r="S270" s="10">
        <f t="shared" si="65"/>
        <v>0</v>
      </c>
    </row>
    <row r="271" spans="1:19" s="10" customFormat="1" x14ac:dyDescent="0.2">
      <c r="A271" s="18" t="str">
        <f t="shared" ref="A271:K280" si="67">INDEX(Feuille_base_de_données,ROW(),COLUMN())</f>
        <v>MHUT5334</v>
      </c>
      <c r="B271" s="18" t="str">
        <f t="shared" si="67"/>
        <v>TARDIF</v>
      </c>
      <c r="C271" s="18" t="str">
        <f t="shared" si="67"/>
        <v>Marie-Paule</v>
      </c>
      <c r="D271" s="18" t="str">
        <f t="shared" si="67"/>
        <v>1-agent</v>
      </c>
      <c r="E271" s="18" t="str">
        <f t="shared" si="67"/>
        <v>Paris</v>
      </c>
      <c r="F271" s="18" t="str">
        <f t="shared" si="67"/>
        <v>pièce 233</v>
      </c>
      <c r="G271" s="18">
        <f t="shared" si="67"/>
        <v>3563</v>
      </c>
      <c r="H271" s="18">
        <f t="shared" si="67"/>
        <v>21815.360000000001</v>
      </c>
      <c r="I271" s="18" t="str">
        <f t="shared" si="67"/>
        <v>femme</v>
      </c>
      <c r="J271" s="18">
        <f t="shared" si="67"/>
        <v>30762</v>
      </c>
      <c r="K271" s="18">
        <f t="shared" ca="1" si="67"/>
        <v>33</v>
      </c>
      <c r="L271" s="12" t="str">
        <f t="shared" si="58"/>
        <v>femme1-agent</v>
      </c>
      <c r="M271" s="12" t="str">
        <f t="shared" si="59"/>
        <v>femme1-agentParis</v>
      </c>
      <c r="N271" s="16" t="str">
        <f t="shared" si="60"/>
        <v>-</v>
      </c>
      <c r="O271" s="10">
        <f t="shared" si="61"/>
        <v>0</v>
      </c>
      <c r="P271" s="10">
        <f t="shared" si="62"/>
        <v>1</v>
      </c>
      <c r="Q271" s="10" t="str">
        <f t="shared" si="63"/>
        <v>-</v>
      </c>
      <c r="R271" s="12" t="str">
        <f t="shared" si="64"/>
        <v>femmeParis</v>
      </c>
      <c r="S271" s="10">
        <f t="shared" si="65"/>
        <v>0</v>
      </c>
    </row>
    <row r="272" spans="1:19" s="10" customFormat="1" x14ac:dyDescent="0.2">
      <c r="A272" s="18" t="str">
        <f t="shared" si="67"/>
        <v>SAIT6376</v>
      </c>
      <c r="B272" s="18" t="str">
        <f t="shared" si="67"/>
        <v>THAO</v>
      </c>
      <c r="C272" s="18" t="str">
        <f t="shared" si="67"/>
        <v>Sylvain</v>
      </c>
      <c r="D272" s="18" t="str">
        <f t="shared" si="67"/>
        <v>4-cadre supérieur</v>
      </c>
      <c r="E272" s="18" t="str">
        <f t="shared" si="67"/>
        <v>Paris</v>
      </c>
      <c r="F272" s="18" t="str">
        <f t="shared" si="67"/>
        <v>pièce 245</v>
      </c>
      <c r="G272" s="18">
        <f t="shared" si="67"/>
        <v>3025</v>
      </c>
      <c r="H272" s="18">
        <f t="shared" si="67"/>
        <v>96996.95</v>
      </c>
      <c r="I272" s="18" t="str">
        <f t="shared" si="67"/>
        <v>homme</v>
      </c>
      <c r="J272" s="18">
        <f t="shared" si="67"/>
        <v>22694</v>
      </c>
      <c r="K272" s="18">
        <f t="shared" ca="1" si="67"/>
        <v>55</v>
      </c>
      <c r="L272" s="12" t="str">
        <f t="shared" ref="L272:L286" si="68">I272&amp;D272</f>
        <v>homme4-cadre supérieur</v>
      </c>
      <c r="M272" s="12" t="str">
        <f t="shared" ref="M272:M286" si="69">L272&amp;E272</f>
        <v>homme4-cadre supérieurParis</v>
      </c>
      <c r="N272" s="16">
        <f t="shared" ref="N272:N286" si="70">IF(D272=$N$1,J272,"-")</f>
        <v>22694</v>
      </c>
      <c r="O272" s="10">
        <f t="shared" ref="O272:O286" si="71">COUNTIF(D272,"*cadre*")*(I272="femme")</f>
        <v>0</v>
      </c>
      <c r="P272" s="10">
        <f t="shared" si="62"/>
        <v>0</v>
      </c>
      <c r="Q272" s="10">
        <f t="shared" ref="Q272:Q286" si="72">IF((D272&lt;&gt;"1-agent"),H272,"-")</f>
        <v>96996.95</v>
      </c>
      <c r="R272" s="12" t="str">
        <f t="shared" ref="R272:R286" si="73">I272&amp;E272</f>
        <v>hommeParis</v>
      </c>
      <c r="S272" s="10">
        <f t="shared" si="65"/>
        <v>1</v>
      </c>
    </row>
    <row r="273" spans="1:19" s="10" customFormat="1" x14ac:dyDescent="0.2">
      <c r="A273" s="18" t="str">
        <f t="shared" si="67"/>
        <v>AAHT6512</v>
      </c>
      <c r="B273" s="18" t="str">
        <f t="shared" si="67"/>
        <v>THIAM</v>
      </c>
      <c r="C273" s="18" t="str">
        <f t="shared" si="67"/>
        <v>Anne-Marie</v>
      </c>
      <c r="D273" s="18" t="str">
        <f t="shared" si="67"/>
        <v>1-agent</v>
      </c>
      <c r="E273" s="18" t="str">
        <f t="shared" si="67"/>
        <v>Nice</v>
      </c>
      <c r="F273" s="18" t="str">
        <f t="shared" si="67"/>
        <v>pièce 224</v>
      </c>
      <c r="G273" s="18">
        <f t="shared" si="67"/>
        <v>3417</v>
      </c>
      <c r="H273" s="18">
        <f t="shared" si="67"/>
        <v>27592.94</v>
      </c>
      <c r="I273" s="18" t="str">
        <f t="shared" si="67"/>
        <v>femme</v>
      </c>
      <c r="J273" s="18">
        <f t="shared" si="67"/>
        <v>32265</v>
      </c>
      <c r="K273" s="18">
        <f t="shared" ca="1" si="67"/>
        <v>29</v>
      </c>
      <c r="L273" s="12" t="str">
        <f t="shared" si="68"/>
        <v>femme1-agent</v>
      </c>
      <c r="M273" s="12" t="str">
        <f t="shared" si="69"/>
        <v>femme1-agentNice</v>
      </c>
      <c r="N273" s="16" t="str">
        <f t="shared" si="70"/>
        <v>-</v>
      </c>
      <c r="O273" s="10">
        <f t="shared" si="71"/>
        <v>0</v>
      </c>
      <c r="P273" s="10">
        <f t="shared" si="62"/>
        <v>0</v>
      </c>
      <c r="Q273" s="10" t="str">
        <f t="shared" si="72"/>
        <v>-</v>
      </c>
      <c r="R273" s="12" t="str">
        <f t="shared" si="73"/>
        <v>femmeNice</v>
      </c>
      <c r="S273" s="10">
        <f t="shared" si="65"/>
        <v>0</v>
      </c>
    </row>
    <row r="274" spans="1:19" s="10" customFormat="1" x14ac:dyDescent="0.2">
      <c r="A274" s="18" t="str">
        <f t="shared" si="67"/>
        <v>LDPT5500</v>
      </c>
      <c r="B274" s="18" t="str">
        <f t="shared" si="67"/>
        <v>THOQUENNE</v>
      </c>
      <c r="C274" s="18" t="str">
        <f t="shared" si="67"/>
        <v>Lydia</v>
      </c>
      <c r="D274" s="18" t="str">
        <f t="shared" si="67"/>
        <v>1-agent</v>
      </c>
      <c r="E274" s="18" t="str">
        <f t="shared" si="67"/>
        <v>Nice</v>
      </c>
      <c r="F274" s="18" t="str">
        <f t="shared" si="67"/>
        <v>pièce 50</v>
      </c>
      <c r="G274" s="18">
        <f t="shared" si="67"/>
        <v>3890</v>
      </c>
      <c r="H274" s="18">
        <f t="shared" si="67"/>
        <v>29905.66</v>
      </c>
      <c r="I274" s="18" t="str">
        <f t="shared" si="67"/>
        <v>femme</v>
      </c>
      <c r="J274" s="18">
        <f t="shared" si="67"/>
        <v>33508</v>
      </c>
      <c r="K274" s="18">
        <f t="shared" ca="1" si="67"/>
        <v>26</v>
      </c>
      <c r="L274" s="12" t="str">
        <f t="shared" si="68"/>
        <v>femme1-agent</v>
      </c>
      <c r="M274" s="12" t="str">
        <f t="shared" si="69"/>
        <v>femme1-agentNice</v>
      </c>
      <c r="N274" s="16" t="str">
        <f t="shared" si="70"/>
        <v>-</v>
      </c>
      <c r="O274" s="10">
        <f t="shared" si="71"/>
        <v>0</v>
      </c>
      <c r="P274" s="10">
        <f t="shared" si="62"/>
        <v>0</v>
      </c>
      <c r="Q274" s="10" t="str">
        <f t="shared" si="72"/>
        <v>-</v>
      </c>
      <c r="R274" s="12" t="str">
        <f t="shared" si="73"/>
        <v>femmeNice</v>
      </c>
      <c r="S274" s="10">
        <f t="shared" si="65"/>
        <v>1</v>
      </c>
    </row>
    <row r="275" spans="1:19" s="10" customFormat="1" x14ac:dyDescent="0.2">
      <c r="A275" s="18" t="str">
        <f t="shared" si="67"/>
        <v>JLRJ8777</v>
      </c>
      <c r="B275" s="18" t="str">
        <f t="shared" si="67"/>
        <v>TRIOMPHANTE</v>
      </c>
      <c r="C275" s="18" t="str">
        <f t="shared" si="67"/>
        <v>Judith</v>
      </c>
      <c r="D275" s="18" t="str">
        <f t="shared" si="67"/>
        <v>1-agent</v>
      </c>
      <c r="E275" s="18" t="str">
        <f t="shared" si="67"/>
        <v>Nice</v>
      </c>
      <c r="F275" s="18" t="str">
        <f t="shared" si="67"/>
        <v>pièce 222</v>
      </c>
      <c r="G275" s="18">
        <f t="shared" si="67"/>
        <v>3035</v>
      </c>
      <c r="H275" s="18">
        <f t="shared" si="67"/>
        <v>23323.48</v>
      </c>
      <c r="I275" s="18" t="str">
        <f t="shared" si="67"/>
        <v>femme</v>
      </c>
      <c r="J275" s="18">
        <f t="shared" si="67"/>
        <v>31328</v>
      </c>
      <c r="K275" s="18">
        <f t="shared" ca="1" si="67"/>
        <v>32</v>
      </c>
      <c r="L275" s="12" t="str">
        <f t="shared" si="68"/>
        <v>femme1-agent</v>
      </c>
      <c r="M275" s="12" t="str">
        <f t="shared" si="69"/>
        <v>femme1-agentNice</v>
      </c>
      <c r="N275" s="16" t="str">
        <f t="shared" si="70"/>
        <v>-</v>
      </c>
      <c r="O275" s="10">
        <f t="shared" si="71"/>
        <v>0</v>
      </c>
      <c r="P275" s="10">
        <f t="shared" si="62"/>
        <v>1</v>
      </c>
      <c r="Q275" s="10" t="str">
        <f t="shared" si="72"/>
        <v>-</v>
      </c>
      <c r="R275" s="12" t="str">
        <f t="shared" si="73"/>
        <v>femmeNice</v>
      </c>
      <c r="S275" s="10">
        <f t="shared" si="65"/>
        <v>1</v>
      </c>
    </row>
    <row r="276" spans="1:19" s="10" customFormat="1" x14ac:dyDescent="0.2">
      <c r="A276" s="18" t="str">
        <f t="shared" si="67"/>
        <v>MKGU7066</v>
      </c>
      <c r="B276" s="18" t="str">
        <f t="shared" si="67"/>
        <v>UNG</v>
      </c>
      <c r="C276" s="18" t="str">
        <f t="shared" si="67"/>
        <v>Martine</v>
      </c>
      <c r="D276" s="18" t="str">
        <f t="shared" si="67"/>
        <v>1-agent</v>
      </c>
      <c r="E276" s="18" t="str">
        <f t="shared" si="67"/>
        <v>Paris</v>
      </c>
      <c r="F276" s="18" t="str">
        <f t="shared" si="67"/>
        <v>pièce 226</v>
      </c>
      <c r="G276" s="18">
        <f t="shared" si="67"/>
        <v>3133</v>
      </c>
      <c r="H276" s="18">
        <f t="shared" si="67"/>
        <v>23759.14</v>
      </c>
      <c r="I276" s="18" t="str">
        <f t="shared" si="67"/>
        <v>femme</v>
      </c>
      <c r="J276" s="18">
        <f t="shared" si="67"/>
        <v>34244</v>
      </c>
      <c r="K276" s="18">
        <f t="shared" ca="1" si="67"/>
        <v>24</v>
      </c>
      <c r="L276" s="12" t="str">
        <f t="shared" si="68"/>
        <v>femme1-agent</v>
      </c>
      <c r="M276" s="12" t="str">
        <f t="shared" si="69"/>
        <v>femme1-agentParis</v>
      </c>
      <c r="N276" s="16" t="str">
        <f t="shared" si="70"/>
        <v>-</v>
      </c>
      <c r="O276" s="10">
        <f t="shared" si="71"/>
        <v>0</v>
      </c>
      <c r="P276" s="10">
        <f t="shared" si="62"/>
        <v>1</v>
      </c>
      <c r="Q276" s="10" t="str">
        <f t="shared" si="72"/>
        <v>-</v>
      </c>
      <c r="R276" s="12" t="str">
        <f t="shared" si="73"/>
        <v>femmeParis</v>
      </c>
      <c r="S276" s="10">
        <f t="shared" si="65"/>
        <v>1</v>
      </c>
    </row>
    <row r="277" spans="1:19" s="10" customFormat="1" x14ac:dyDescent="0.2">
      <c r="A277" s="18" t="str">
        <f t="shared" si="67"/>
        <v>FBJV6135</v>
      </c>
      <c r="B277" s="18" t="str">
        <f t="shared" si="67"/>
        <v>VANNAXAY</v>
      </c>
      <c r="C277" s="18" t="str">
        <f t="shared" si="67"/>
        <v>Francis</v>
      </c>
      <c r="D277" s="18" t="str">
        <f t="shared" si="67"/>
        <v>4-cadre supérieur</v>
      </c>
      <c r="E277" s="18" t="str">
        <f t="shared" si="67"/>
        <v>Nice</v>
      </c>
      <c r="F277" s="18" t="str">
        <f t="shared" si="67"/>
        <v>pièce 118</v>
      </c>
      <c r="G277" s="18">
        <f t="shared" si="67"/>
        <v>3963</v>
      </c>
      <c r="H277" s="18">
        <f t="shared" si="67"/>
        <v>77181.539999999994</v>
      </c>
      <c r="I277" s="18" t="str">
        <f t="shared" si="67"/>
        <v>homme</v>
      </c>
      <c r="J277" s="18">
        <f t="shared" si="67"/>
        <v>19629</v>
      </c>
      <c r="K277" s="18">
        <f t="shared" ca="1" si="67"/>
        <v>64</v>
      </c>
      <c r="L277" s="12" t="str">
        <f t="shared" si="68"/>
        <v>homme4-cadre supérieur</v>
      </c>
      <c r="M277" s="12" t="str">
        <f t="shared" si="69"/>
        <v>homme4-cadre supérieurNice</v>
      </c>
      <c r="N277" s="16">
        <f t="shared" si="70"/>
        <v>19629</v>
      </c>
      <c r="O277" s="10">
        <f t="shared" si="71"/>
        <v>0</v>
      </c>
      <c r="P277" s="10">
        <f t="shared" si="62"/>
        <v>0</v>
      </c>
      <c r="Q277" s="10">
        <f t="shared" si="72"/>
        <v>77181.539999999994</v>
      </c>
      <c r="R277" s="12" t="str">
        <f t="shared" si="73"/>
        <v>hommeNice</v>
      </c>
      <c r="S277" s="10">
        <f t="shared" si="65"/>
        <v>0</v>
      </c>
    </row>
    <row r="278" spans="1:19" s="10" customFormat="1" x14ac:dyDescent="0.2">
      <c r="A278" s="18" t="str">
        <f t="shared" si="67"/>
        <v>CDXV6242</v>
      </c>
      <c r="B278" s="18" t="str">
        <f t="shared" si="67"/>
        <v>VASSEUR</v>
      </c>
      <c r="C278" s="18" t="str">
        <f t="shared" si="67"/>
        <v>Christiane</v>
      </c>
      <c r="D278" s="18" t="str">
        <f t="shared" si="67"/>
        <v>1-agent</v>
      </c>
      <c r="E278" s="18" t="str">
        <f t="shared" si="67"/>
        <v>Nice</v>
      </c>
      <c r="F278" s="18" t="str">
        <f t="shared" si="67"/>
        <v>pièce 62</v>
      </c>
      <c r="G278" s="18">
        <f t="shared" si="67"/>
        <v>3628</v>
      </c>
      <c r="H278" s="18">
        <f t="shared" si="67"/>
        <v>23589.35</v>
      </c>
      <c r="I278" s="18" t="str">
        <f t="shared" si="67"/>
        <v>femme</v>
      </c>
      <c r="J278" s="18">
        <f t="shared" si="67"/>
        <v>21266</v>
      </c>
      <c r="K278" s="18">
        <f t="shared" ca="1" si="67"/>
        <v>59</v>
      </c>
      <c r="L278" s="12" t="str">
        <f t="shared" si="68"/>
        <v>femme1-agent</v>
      </c>
      <c r="M278" s="12" t="str">
        <f t="shared" si="69"/>
        <v>femme1-agentNice</v>
      </c>
      <c r="N278" s="16" t="str">
        <f t="shared" si="70"/>
        <v>-</v>
      </c>
      <c r="O278" s="10">
        <f t="shared" si="71"/>
        <v>0</v>
      </c>
      <c r="P278" s="10">
        <f t="shared" si="62"/>
        <v>1</v>
      </c>
      <c r="Q278" s="10" t="str">
        <f t="shared" si="72"/>
        <v>-</v>
      </c>
      <c r="R278" s="12" t="str">
        <f t="shared" si="73"/>
        <v>femmeNice</v>
      </c>
      <c r="S278" s="10">
        <f t="shared" si="65"/>
        <v>1</v>
      </c>
    </row>
    <row r="279" spans="1:19" s="10" customFormat="1" x14ac:dyDescent="0.2">
      <c r="A279" s="18" t="str">
        <f t="shared" si="67"/>
        <v>MNGV5337</v>
      </c>
      <c r="B279" s="18" t="str">
        <f t="shared" si="67"/>
        <v>VIAND</v>
      </c>
      <c r="C279" s="18" t="str">
        <f t="shared" si="67"/>
        <v>Monique</v>
      </c>
      <c r="D279" s="18" t="str">
        <f t="shared" si="67"/>
        <v>1-agent</v>
      </c>
      <c r="E279" s="18" t="str">
        <f t="shared" si="67"/>
        <v>Nice</v>
      </c>
      <c r="F279" s="18" t="str">
        <f t="shared" si="67"/>
        <v>pièce 66</v>
      </c>
      <c r="G279" s="18">
        <f t="shared" si="67"/>
        <v>3161</v>
      </c>
      <c r="H279" s="18">
        <f t="shared" si="67"/>
        <v>27206.42</v>
      </c>
      <c r="I279" s="18" t="str">
        <f t="shared" si="67"/>
        <v>femme</v>
      </c>
      <c r="J279" s="18">
        <f t="shared" si="67"/>
        <v>22192</v>
      </c>
      <c r="K279" s="18">
        <f t="shared" ca="1" si="67"/>
        <v>57</v>
      </c>
      <c r="L279" s="12" t="str">
        <f t="shared" si="68"/>
        <v>femme1-agent</v>
      </c>
      <c r="M279" s="12" t="str">
        <f t="shared" si="69"/>
        <v>femme1-agentNice</v>
      </c>
      <c r="N279" s="16" t="str">
        <f t="shared" si="70"/>
        <v>-</v>
      </c>
      <c r="O279" s="10">
        <f t="shared" si="71"/>
        <v>0</v>
      </c>
      <c r="P279" s="10">
        <f t="shared" si="62"/>
        <v>0</v>
      </c>
      <c r="Q279" s="10" t="str">
        <f t="shared" si="72"/>
        <v>-</v>
      </c>
      <c r="R279" s="12" t="str">
        <f t="shared" si="73"/>
        <v>femmeNice</v>
      </c>
      <c r="S279" s="10">
        <f t="shared" si="65"/>
        <v>0</v>
      </c>
    </row>
    <row r="280" spans="1:19" s="10" customFormat="1" x14ac:dyDescent="0.2">
      <c r="A280" s="18" t="str">
        <f t="shared" si="67"/>
        <v>MPYV4343</v>
      </c>
      <c r="B280" s="18" t="str">
        <f t="shared" si="67"/>
        <v>VIDON</v>
      </c>
      <c r="C280" s="18" t="str">
        <f t="shared" si="67"/>
        <v>Marie-Louise</v>
      </c>
      <c r="D280" s="18" t="str">
        <f t="shared" si="67"/>
        <v>2-maitrise</v>
      </c>
      <c r="E280" s="18" t="str">
        <f t="shared" si="67"/>
        <v>Nice</v>
      </c>
      <c r="F280" s="18" t="str">
        <f t="shared" si="67"/>
        <v>pièce 201</v>
      </c>
      <c r="G280" s="18">
        <f t="shared" si="67"/>
        <v>3096</v>
      </c>
      <c r="H280" s="18">
        <f t="shared" si="67"/>
        <v>33040.589999999997</v>
      </c>
      <c r="I280" s="18" t="str">
        <f t="shared" si="67"/>
        <v>femme</v>
      </c>
      <c r="J280" s="18">
        <f t="shared" si="67"/>
        <v>23138</v>
      </c>
      <c r="K280" s="18">
        <f t="shared" ca="1" si="67"/>
        <v>54</v>
      </c>
      <c r="L280" s="12" t="str">
        <f t="shared" si="68"/>
        <v>femme2-maitrise</v>
      </c>
      <c r="M280" s="12" t="str">
        <f t="shared" si="69"/>
        <v>femme2-maitriseNice</v>
      </c>
      <c r="N280" s="16" t="str">
        <f t="shared" si="70"/>
        <v>-</v>
      </c>
      <c r="O280" s="10">
        <f t="shared" si="71"/>
        <v>0</v>
      </c>
      <c r="P280" s="10">
        <f t="shared" si="62"/>
        <v>0</v>
      </c>
      <c r="Q280" s="10">
        <f t="shared" si="72"/>
        <v>33040.589999999997</v>
      </c>
      <c r="R280" s="12" t="str">
        <f t="shared" si="73"/>
        <v>femmeNice</v>
      </c>
      <c r="S280" s="10">
        <f t="shared" si="65"/>
        <v>1</v>
      </c>
    </row>
    <row r="281" spans="1:19" s="10" customFormat="1" x14ac:dyDescent="0.2">
      <c r="A281" s="18" t="str">
        <f t="shared" ref="A281:K286" si="74">INDEX(Feuille_base_de_données,ROW(),COLUMN())</f>
        <v>MRSZ5065</v>
      </c>
      <c r="B281" s="18" t="str">
        <f t="shared" si="74"/>
        <v>ZANOTI</v>
      </c>
      <c r="C281" s="18" t="str">
        <f t="shared" si="74"/>
        <v>Monique</v>
      </c>
      <c r="D281" s="18" t="str">
        <f t="shared" si="74"/>
        <v>1-agent</v>
      </c>
      <c r="E281" s="18" t="str">
        <f t="shared" si="74"/>
        <v>Paris</v>
      </c>
      <c r="F281" s="18" t="str">
        <f t="shared" si="74"/>
        <v>plateau 1</v>
      </c>
      <c r="G281" s="18">
        <f t="shared" si="74"/>
        <v>3333</v>
      </c>
      <c r="H281" s="18">
        <f t="shared" si="74"/>
        <v>23117.4</v>
      </c>
      <c r="I281" s="18" t="str">
        <f t="shared" si="74"/>
        <v>femme</v>
      </c>
      <c r="J281" s="18">
        <f t="shared" si="74"/>
        <v>25379</v>
      </c>
      <c r="K281" s="18">
        <f t="shared" ca="1" si="74"/>
        <v>48</v>
      </c>
      <c r="L281" s="12" t="str">
        <f t="shared" si="68"/>
        <v>femme1-agent</v>
      </c>
      <c r="M281" s="12" t="str">
        <f t="shared" si="69"/>
        <v>femme1-agentParis</v>
      </c>
      <c r="N281" s="16" t="str">
        <f t="shared" si="70"/>
        <v>-</v>
      </c>
      <c r="O281" s="10">
        <f t="shared" si="71"/>
        <v>0</v>
      </c>
      <c r="P281" s="10">
        <f t="shared" si="62"/>
        <v>1</v>
      </c>
      <c r="Q281" s="10" t="str">
        <f t="shared" si="72"/>
        <v>-</v>
      </c>
      <c r="R281" s="12" t="str">
        <f t="shared" si="73"/>
        <v>femmeParis</v>
      </c>
      <c r="S281" s="10">
        <f t="shared" si="65"/>
        <v>1</v>
      </c>
    </row>
    <row r="282" spans="1:19" s="10" customFormat="1" x14ac:dyDescent="0.2">
      <c r="A282" s="18" t="str">
        <f t="shared" si="74"/>
        <v>LMDZ5474</v>
      </c>
      <c r="B282" s="18" t="str">
        <f t="shared" si="74"/>
        <v>ZAOUI</v>
      </c>
      <c r="C282" s="18" t="str">
        <f t="shared" si="74"/>
        <v>Liliane</v>
      </c>
      <c r="D282" s="18" t="str">
        <f t="shared" si="74"/>
        <v>1-agent</v>
      </c>
      <c r="E282" s="18" t="str">
        <f t="shared" si="74"/>
        <v>Nice</v>
      </c>
      <c r="F282" s="18" t="str">
        <f t="shared" si="74"/>
        <v>pièce 66</v>
      </c>
      <c r="G282" s="18">
        <f t="shared" si="74"/>
        <v>3585</v>
      </c>
      <c r="H282" s="18">
        <f t="shared" si="74"/>
        <v>26253.65</v>
      </c>
      <c r="I282" s="18" t="str">
        <f t="shared" si="74"/>
        <v>femme</v>
      </c>
      <c r="J282" s="18">
        <f t="shared" si="74"/>
        <v>35562</v>
      </c>
      <c r="K282" s="18">
        <f t="shared" ca="1" si="74"/>
        <v>20</v>
      </c>
      <c r="L282" s="12" t="str">
        <f t="shared" si="68"/>
        <v>femme1-agent</v>
      </c>
      <c r="M282" s="12" t="str">
        <f t="shared" si="69"/>
        <v>femme1-agentNice</v>
      </c>
      <c r="N282" s="16" t="str">
        <f t="shared" si="70"/>
        <v>-</v>
      </c>
      <c r="O282" s="10">
        <f t="shared" si="71"/>
        <v>0</v>
      </c>
      <c r="P282" s="10">
        <f t="shared" si="62"/>
        <v>0</v>
      </c>
      <c r="Q282" s="10" t="str">
        <f t="shared" si="72"/>
        <v>-</v>
      </c>
      <c r="R282" s="12" t="str">
        <f t="shared" si="73"/>
        <v>femmeNice</v>
      </c>
      <c r="S282" s="10">
        <f t="shared" si="65"/>
        <v>1</v>
      </c>
    </row>
    <row r="283" spans="1:19" s="10" customFormat="1" x14ac:dyDescent="0.2">
      <c r="A283" s="18" t="str">
        <f t="shared" si="74"/>
        <v>RBRZ5605</v>
      </c>
      <c r="B283" s="18" t="str">
        <f t="shared" si="74"/>
        <v>ZENOU</v>
      </c>
      <c r="C283" s="18" t="str">
        <f t="shared" si="74"/>
        <v>Robert</v>
      </c>
      <c r="D283" s="18" t="str">
        <f t="shared" si="74"/>
        <v>1-agent</v>
      </c>
      <c r="E283" s="18" t="str">
        <f t="shared" si="74"/>
        <v>Paris</v>
      </c>
      <c r="F283" s="18" t="str">
        <f t="shared" si="74"/>
        <v>pièce 115</v>
      </c>
      <c r="G283" s="18">
        <f t="shared" si="74"/>
        <v>3671</v>
      </c>
      <c r="H283" s="18">
        <f t="shared" si="74"/>
        <v>23797.279999999999</v>
      </c>
      <c r="I283" s="18" t="str">
        <f t="shared" si="74"/>
        <v>homme</v>
      </c>
      <c r="J283" s="18">
        <f t="shared" si="74"/>
        <v>27333</v>
      </c>
      <c r="K283" s="18">
        <f t="shared" ca="1" si="74"/>
        <v>43</v>
      </c>
      <c r="L283" s="12" t="str">
        <f t="shared" si="68"/>
        <v>homme1-agent</v>
      </c>
      <c r="M283" s="12" t="str">
        <f t="shared" si="69"/>
        <v>homme1-agentParis</v>
      </c>
      <c r="N283" s="16" t="str">
        <f t="shared" si="70"/>
        <v>-</v>
      </c>
      <c r="O283" s="10">
        <f t="shared" si="71"/>
        <v>0</v>
      </c>
      <c r="P283" s="10">
        <f t="shared" si="62"/>
        <v>1</v>
      </c>
      <c r="Q283" s="10" t="str">
        <f t="shared" si="72"/>
        <v>-</v>
      </c>
      <c r="R283" s="12" t="str">
        <f t="shared" si="73"/>
        <v>hommeParis</v>
      </c>
      <c r="S283" s="10">
        <f t="shared" si="65"/>
        <v>1</v>
      </c>
    </row>
    <row r="284" spans="1:19" s="10" customFormat="1" x14ac:dyDescent="0.2">
      <c r="A284" s="18" t="str">
        <f t="shared" si="74"/>
        <v>PRTZ8775</v>
      </c>
      <c r="B284" s="18" t="str">
        <f t="shared" si="74"/>
        <v>ZHOU</v>
      </c>
      <c r="C284" s="18" t="str">
        <f t="shared" si="74"/>
        <v>Philippe</v>
      </c>
      <c r="D284" s="18" t="str">
        <f t="shared" si="74"/>
        <v>1-agent</v>
      </c>
      <c r="E284" s="18" t="str">
        <f t="shared" si="74"/>
        <v>Paris</v>
      </c>
      <c r="F284" s="18" t="str">
        <f t="shared" si="74"/>
        <v>pièce 72</v>
      </c>
      <c r="G284" s="18">
        <f t="shared" si="74"/>
        <v>3031</v>
      </c>
      <c r="H284" s="18">
        <f t="shared" si="74"/>
        <v>20361.32</v>
      </c>
      <c r="I284" s="18" t="str">
        <f t="shared" si="74"/>
        <v>homme</v>
      </c>
      <c r="J284" s="18">
        <f t="shared" si="74"/>
        <v>24802</v>
      </c>
      <c r="K284" s="18">
        <f t="shared" ca="1" si="74"/>
        <v>50</v>
      </c>
      <c r="L284" s="12" t="str">
        <f t="shared" si="68"/>
        <v>homme1-agent</v>
      </c>
      <c r="M284" s="12" t="str">
        <f t="shared" si="69"/>
        <v>homme1-agentParis</v>
      </c>
      <c r="N284" s="16" t="str">
        <f t="shared" si="70"/>
        <v>-</v>
      </c>
      <c r="O284" s="10">
        <f t="shared" si="71"/>
        <v>0</v>
      </c>
      <c r="P284" s="10">
        <f t="shared" si="62"/>
        <v>1</v>
      </c>
      <c r="Q284" s="10" t="str">
        <f t="shared" si="72"/>
        <v>-</v>
      </c>
      <c r="R284" s="12" t="str">
        <f t="shared" si="73"/>
        <v>hommeParis</v>
      </c>
      <c r="S284" s="10">
        <f t="shared" si="65"/>
        <v>1</v>
      </c>
    </row>
    <row r="285" spans="1:19" s="10" customFormat="1" x14ac:dyDescent="0.2">
      <c r="A285" s="18" t="str">
        <f t="shared" si="74"/>
        <v>CBUZ6432</v>
      </c>
      <c r="B285" s="18" t="str">
        <f t="shared" si="74"/>
        <v>ZIHOUNE</v>
      </c>
      <c r="C285" s="18" t="str">
        <f t="shared" si="74"/>
        <v>Christiane</v>
      </c>
      <c r="D285" s="18" t="str">
        <f t="shared" si="74"/>
        <v>1-agent</v>
      </c>
      <c r="E285" s="18" t="str">
        <f t="shared" si="74"/>
        <v>Nice</v>
      </c>
      <c r="F285" s="18" t="str">
        <f t="shared" si="74"/>
        <v>pièce 64</v>
      </c>
      <c r="G285" s="18">
        <f t="shared" si="74"/>
        <v>3502</v>
      </c>
      <c r="H285" s="18">
        <f t="shared" si="74"/>
        <v>30387.54</v>
      </c>
      <c r="I285" s="18" t="str">
        <f t="shared" si="74"/>
        <v>femme</v>
      </c>
      <c r="J285" s="18">
        <f t="shared" si="74"/>
        <v>32463</v>
      </c>
      <c r="K285" s="18">
        <f t="shared" ca="1" si="74"/>
        <v>29</v>
      </c>
      <c r="L285" s="12" t="str">
        <f t="shared" si="68"/>
        <v>femme1-agent</v>
      </c>
      <c r="M285" s="12" t="str">
        <f t="shared" si="69"/>
        <v>femme1-agentNice</v>
      </c>
      <c r="N285" s="16" t="str">
        <f t="shared" si="70"/>
        <v>-</v>
      </c>
      <c r="O285" s="10">
        <f t="shared" si="71"/>
        <v>0</v>
      </c>
      <c r="P285" s="10">
        <f t="shared" si="62"/>
        <v>0</v>
      </c>
      <c r="Q285" s="10" t="str">
        <f t="shared" si="72"/>
        <v>-</v>
      </c>
      <c r="R285" s="12" t="str">
        <f t="shared" si="73"/>
        <v>femmeNice</v>
      </c>
      <c r="S285" s="10">
        <f t="shared" si="65"/>
        <v>1</v>
      </c>
    </row>
    <row r="286" spans="1:19" s="10" customFormat="1" x14ac:dyDescent="0.2">
      <c r="A286" s="18" t="str">
        <f t="shared" si="74"/>
        <v>FIFZ6677</v>
      </c>
      <c r="B286" s="18" t="str">
        <f t="shared" si="74"/>
        <v>ZOUC</v>
      </c>
      <c r="C286" s="18" t="str">
        <f t="shared" si="74"/>
        <v>Fred</v>
      </c>
      <c r="D286" s="18" t="str">
        <f t="shared" si="74"/>
        <v>4-cadre supérieur</v>
      </c>
      <c r="E286" s="18" t="str">
        <f t="shared" si="74"/>
        <v>Nice</v>
      </c>
      <c r="F286" s="18" t="str">
        <f t="shared" si="74"/>
        <v>pièce 83</v>
      </c>
      <c r="G286" s="18">
        <f t="shared" si="74"/>
        <v>3185</v>
      </c>
      <c r="H286" s="18">
        <f t="shared" si="74"/>
        <v>80473.56</v>
      </c>
      <c r="I286" s="18" t="str">
        <f t="shared" si="74"/>
        <v>homme</v>
      </c>
      <c r="J286" s="18">
        <f t="shared" si="74"/>
        <v>25940</v>
      </c>
      <c r="K286" s="18">
        <f t="shared" ca="1" si="74"/>
        <v>46</v>
      </c>
      <c r="L286" s="12" t="str">
        <f t="shared" si="68"/>
        <v>homme4-cadre supérieur</v>
      </c>
      <c r="M286" s="12" t="str">
        <f t="shared" si="69"/>
        <v>homme4-cadre supérieurNice</v>
      </c>
      <c r="N286" s="16">
        <f t="shared" si="70"/>
        <v>25940</v>
      </c>
      <c r="O286" s="10">
        <f t="shared" si="71"/>
        <v>0</v>
      </c>
      <c r="P286" s="10">
        <f t="shared" si="62"/>
        <v>0</v>
      </c>
      <c r="Q286" s="10">
        <f t="shared" si="72"/>
        <v>80473.56</v>
      </c>
      <c r="R286" s="12" t="str">
        <f t="shared" si="73"/>
        <v>hommeNice</v>
      </c>
      <c r="S286" s="10">
        <f t="shared" si="65"/>
        <v>1</v>
      </c>
    </row>
    <row r="287" spans="1:19" x14ac:dyDescent="0.2">
      <c r="A287"/>
      <c r="B287"/>
      <c r="C287"/>
      <c r="D287"/>
      <c r="E287"/>
      <c r="F287"/>
      <c r="G287"/>
      <c r="H287"/>
      <c r="I287"/>
      <c r="J287"/>
      <c r="K287"/>
      <c r="L287"/>
      <c r="M287"/>
      <c r="N287"/>
      <c r="R287"/>
    </row>
    <row r="288" spans="1:19" x14ac:dyDescent="0.2">
      <c r="A288"/>
      <c r="B288"/>
      <c r="C288"/>
      <c r="D288"/>
      <c r="E288"/>
      <c r="F288"/>
      <c r="G288"/>
      <c r="H288"/>
      <c r="I288"/>
      <c r="J288"/>
      <c r="K288"/>
      <c r="L288"/>
      <c r="M288"/>
      <c r="N288"/>
      <c r="R288"/>
    </row>
    <row r="289" spans="1:18" x14ac:dyDescent="0.2">
      <c r="A289"/>
      <c r="B289"/>
      <c r="C289"/>
      <c r="D289"/>
      <c r="E289"/>
      <c r="F289"/>
      <c r="G289"/>
      <c r="H289"/>
      <c r="I289"/>
      <c r="J289"/>
      <c r="K289"/>
      <c r="L289"/>
      <c r="M289"/>
      <c r="N289"/>
      <c r="R289"/>
    </row>
    <row r="290" spans="1:18" x14ac:dyDescent="0.2">
      <c r="A290"/>
      <c r="B290"/>
      <c r="C290"/>
      <c r="D290"/>
      <c r="E290"/>
      <c r="F290"/>
      <c r="G290"/>
      <c r="H290"/>
      <c r="I290"/>
      <c r="J290"/>
      <c r="K290"/>
      <c r="L290"/>
      <c r="M290"/>
      <c r="N290"/>
      <c r="R290"/>
    </row>
    <row r="291" spans="1:18" x14ac:dyDescent="0.2">
      <c r="A291"/>
      <c r="B291"/>
      <c r="C291"/>
      <c r="D291"/>
      <c r="E291"/>
      <c r="F291"/>
      <c r="G291"/>
      <c r="H291"/>
      <c r="I291"/>
      <c r="J291"/>
      <c r="K291"/>
      <c r="L291"/>
      <c r="M291"/>
      <c r="N291"/>
      <c r="R291"/>
    </row>
    <row r="292" spans="1:18" x14ac:dyDescent="0.2">
      <c r="A292"/>
      <c r="B292"/>
      <c r="C292"/>
      <c r="D292"/>
      <c r="E292"/>
      <c r="F292"/>
      <c r="G292"/>
      <c r="H292"/>
      <c r="I292"/>
      <c r="J292"/>
      <c r="K292"/>
      <c r="L292"/>
      <c r="M292"/>
      <c r="N292"/>
      <c r="R292"/>
    </row>
    <row r="293" spans="1:18" x14ac:dyDescent="0.2">
      <c r="A293"/>
      <c r="B293"/>
      <c r="C293"/>
      <c r="D293"/>
      <c r="E293"/>
      <c r="F293"/>
      <c r="G293"/>
      <c r="H293"/>
      <c r="I293"/>
      <c r="J293"/>
      <c r="K293"/>
      <c r="L293"/>
      <c r="M293"/>
      <c r="N293"/>
      <c r="R293"/>
    </row>
    <row r="294" spans="1:18" x14ac:dyDescent="0.2">
      <c r="A294"/>
      <c r="B294"/>
      <c r="C294"/>
      <c r="D294"/>
      <c r="E294"/>
      <c r="F294"/>
      <c r="G294"/>
      <c r="H294"/>
      <c r="I294"/>
      <c r="J294"/>
      <c r="K294"/>
      <c r="L294"/>
      <c r="M294"/>
      <c r="N294"/>
      <c r="R294"/>
    </row>
    <row r="295" spans="1:18" x14ac:dyDescent="0.2">
      <c r="A295"/>
      <c r="B295"/>
      <c r="C295"/>
      <c r="D295"/>
      <c r="E295"/>
      <c r="F295"/>
      <c r="G295"/>
      <c r="H295"/>
      <c r="I295"/>
      <c r="J295"/>
      <c r="K295"/>
      <c r="L295"/>
      <c r="M295"/>
      <c r="N295"/>
      <c r="R295"/>
    </row>
    <row r="296" spans="1:18" x14ac:dyDescent="0.2">
      <c r="A296"/>
      <c r="B296"/>
      <c r="C296"/>
      <c r="D296"/>
      <c r="E296"/>
      <c r="F296"/>
      <c r="G296"/>
      <c r="H296"/>
      <c r="I296"/>
      <c r="J296"/>
      <c r="K296"/>
      <c r="L296"/>
      <c r="M296"/>
      <c r="N296"/>
      <c r="R296"/>
    </row>
    <row r="297" spans="1:18" x14ac:dyDescent="0.2">
      <c r="A297"/>
      <c r="B297"/>
      <c r="C297"/>
      <c r="D297"/>
      <c r="E297"/>
      <c r="F297"/>
      <c r="G297"/>
      <c r="H297"/>
      <c r="I297"/>
      <c r="J297"/>
      <c r="K297"/>
      <c r="L297"/>
      <c r="M297"/>
      <c r="N297"/>
      <c r="R297"/>
    </row>
    <row r="298" spans="1:18" x14ac:dyDescent="0.2">
      <c r="A298"/>
      <c r="B298"/>
      <c r="C298"/>
      <c r="D298"/>
      <c r="E298"/>
      <c r="F298"/>
      <c r="G298"/>
      <c r="H298"/>
      <c r="I298"/>
      <c r="J298"/>
      <c r="K298"/>
      <c r="L298"/>
      <c r="M298"/>
      <c r="N298"/>
      <c r="R298"/>
    </row>
    <row r="299" spans="1:18" x14ac:dyDescent="0.2">
      <c r="A299"/>
      <c r="B299"/>
      <c r="C299"/>
      <c r="D299"/>
      <c r="E299"/>
      <c r="F299"/>
      <c r="G299"/>
      <c r="H299"/>
      <c r="I299"/>
      <c r="J299"/>
      <c r="K299"/>
      <c r="L299"/>
      <c r="M299"/>
      <c r="N299"/>
      <c r="R299"/>
    </row>
    <row r="300" spans="1:18" x14ac:dyDescent="0.2">
      <c r="A300"/>
      <c r="B300"/>
      <c r="C300"/>
      <c r="D300"/>
      <c r="E300"/>
      <c r="F300"/>
      <c r="G300"/>
      <c r="H300"/>
      <c r="I300"/>
      <c r="J300"/>
      <c r="K300"/>
      <c r="L300"/>
      <c r="M300"/>
      <c r="N300"/>
      <c r="R300"/>
    </row>
    <row r="301" spans="1:18" x14ac:dyDescent="0.2">
      <c r="A301"/>
      <c r="B301"/>
      <c r="C301"/>
      <c r="D301"/>
      <c r="E301"/>
      <c r="F301"/>
      <c r="G301"/>
      <c r="H301"/>
      <c r="I301"/>
      <c r="J301"/>
      <c r="K301"/>
      <c r="L301"/>
      <c r="M301"/>
      <c r="N301"/>
      <c r="R301"/>
    </row>
    <row r="302" spans="1:18" x14ac:dyDescent="0.2">
      <c r="A302"/>
      <c r="B302"/>
      <c r="C302"/>
      <c r="D302"/>
      <c r="E302"/>
      <c r="F302"/>
      <c r="G302"/>
      <c r="H302"/>
      <c r="I302"/>
      <c r="J302"/>
      <c r="K302"/>
      <c r="L302"/>
      <c r="M302"/>
      <c r="N302"/>
      <c r="R302"/>
    </row>
    <row r="303" spans="1:18" x14ac:dyDescent="0.2">
      <c r="A303"/>
      <c r="B303"/>
      <c r="C303"/>
      <c r="D303"/>
      <c r="E303"/>
      <c r="F303"/>
      <c r="G303"/>
      <c r="H303"/>
      <c r="I303"/>
      <c r="J303"/>
      <c r="K303"/>
      <c r="L303"/>
      <c r="M303"/>
      <c r="N303"/>
      <c r="R303"/>
    </row>
    <row r="304" spans="1:18" x14ac:dyDescent="0.2">
      <c r="A304"/>
      <c r="B304"/>
      <c r="C304"/>
      <c r="D304"/>
      <c r="E304"/>
      <c r="F304"/>
      <c r="G304"/>
      <c r="H304"/>
      <c r="I304"/>
      <c r="J304"/>
      <c r="K304"/>
      <c r="L304"/>
      <c r="M304"/>
      <c r="N304"/>
      <c r="R304"/>
    </row>
    <row r="305" spans="1:18" x14ac:dyDescent="0.2">
      <c r="A305"/>
      <c r="B305"/>
      <c r="C305"/>
      <c r="D305"/>
      <c r="E305"/>
      <c r="F305"/>
      <c r="G305"/>
      <c r="H305"/>
      <c r="I305"/>
      <c r="J305"/>
      <c r="K305"/>
      <c r="L305"/>
      <c r="M305"/>
      <c r="N305"/>
      <c r="R305"/>
    </row>
    <row r="306" spans="1:18" x14ac:dyDescent="0.2">
      <c r="A306"/>
      <c r="B306"/>
      <c r="C306"/>
      <c r="D306"/>
      <c r="E306"/>
      <c r="F306"/>
      <c r="G306"/>
      <c r="H306"/>
      <c r="I306"/>
      <c r="J306"/>
      <c r="K306"/>
      <c r="L306"/>
      <c r="M306"/>
      <c r="N306"/>
      <c r="R306"/>
    </row>
    <row r="307" spans="1:18" x14ac:dyDescent="0.2">
      <c r="A307"/>
      <c r="B307"/>
      <c r="C307"/>
      <c r="D307"/>
      <c r="E307"/>
      <c r="F307"/>
      <c r="G307"/>
      <c r="H307"/>
      <c r="I307"/>
      <c r="J307"/>
      <c r="K307"/>
      <c r="L307"/>
      <c r="M307"/>
      <c r="N307"/>
      <c r="R307"/>
    </row>
    <row r="308" spans="1:18" x14ac:dyDescent="0.2">
      <c r="A308"/>
      <c r="B308"/>
      <c r="C308"/>
      <c r="D308"/>
      <c r="E308"/>
      <c r="F308"/>
      <c r="G308"/>
      <c r="H308"/>
      <c r="I308"/>
      <c r="J308"/>
      <c r="K308"/>
      <c r="L308"/>
      <c r="M308"/>
      <c r="N308"/>
      <c r="R308"/>
    </row>
    <row r="309" spans="1:18" x14ac:dyDescent="0.2">
      <c r="A309"/>
      <c r="B309"/>
      <c r="C309"/>
      <c r="D309"/>
      <c r="E309"/>
      <c r="F309"/>
      <c r="G309"/>
      <c r="H309"/>
      <c r="I309"/>
      <c r="J309"/>
      <c r="K309"/>
      <c r="L309"/>
      <c r="M309"/>
      <c r="N309"/>
      <c r="R309"/>
    </row>
    <row r="310" spans="1:18" x14ac:dyDescent="0.2">
      <c r="A310"/>
      <c r="B310"/>
      <c r="C310"/>
      <c r="D310"/>
      <c r="E310"/>
      <c r="F310"/>
      <c r="G310"/>
      <c r="H310"/>
      <c r="I310"/>
      <c r="J310"/>
      <c r="K310"/>
      <c r="L310"/>
      <c r="M310"/>
      <c r="N310"/>
      <c r="R310"/>
    </row>
    <row r="311" spans="1:18" x14ac:dyDescent="0.2">
      <c r="A311"/>
      <c r="B311"/>
      <c r="C311"/>
      <c r="D311"/>
      <c r="E311"/>
      <c r="F311"/>
      <c r="G311"/>
      <c r="H311"/>
      <c r="I311"/>
      <c r="J311"/>
      <c r="K311"/>
      <c r="L311"/>
      <c r="M311"/>
      <c r="N311"/>
      <c r="R311"/>
    </row>
    <row r="312" spans="1:18" x14ac:dyDescent="0.2">
      <c r="A312"/>
      <c r="B312"/>
      <c r="C312"/>
      <c r="D312"/>
      <c r="E312"/>
      <c r="F312"/>
      <c r="G312"/>
      <c r="H312"/>
      <c r="I312"/>
      <c r="J312"/>
      <c r="K312"/>
      <c r="L312"/>
      <c r="M312"/>
      <c r="N312"/>
      <c r="R312"/>
    </row>
    <row r="313" spans="1:18" x14ac:dyDescent="0.2">
      <c r="A313"/>
      <c r="B313"/>
      <c r="C313"/>
      <c r="D313"/>
      <c r="E313"/>
      <c r="F313"/>
      <c r="G313"/>
      <c r="H313"/>
      <c r="I313"/>
      <c r="J313"/>
      <c r="K313"/>
      <c r="L313"/>
      <c r="M313"/>
      <c r="N313"/>
      <c r="R313"/>
    </row>
    <row r="314" spans="1:18" x14ac:dyDescent="0.2">
      <c r="A314"/>
      <c r="B314"/>
      <c r="C314"/>
      <c r="D314"/>
      <c r="E314"/>
      <c r="F314"/>
      <c r="G314"/>
      <c r="H314"/>
      <c r="I314"/>
      <c r="J314"/>
      <c r="K314"/>
      <c r="L314"/>
      <c r="M314"/>
      <c r="N314"/>
      <c r="R314"/>
    </row>
    <row r="315" spans="1:18" x14ac:dyDescent="0.2">
      <c r="A315"/>
      <c r="B315"/>
      <c r="C315"/>
      <c r="D315"/>
      <c r="E315"/>
      <c r="F315"/>
      <c r="G315"/>
      <c r="H315"/>
      <c r="I315"/>
      <c r="J315"/>
      <c r="K315"/>
      <c r="L315"/>
      <c r="M315"/>
      <c r="N315"/>
      <c r="R315"/>
    </row>
    <row r="316" spans="1:18" x14ac:dyDescent="0.2">
      <c r="A316"/>
      <c r="B316"/>
      <c r="C316"/>
      <c r="D316"/>
      <c r="E316"/>
      <c r="F316"/>
      <c r="G316"/>
      <c r="H316"/>
      <c r="I316"/>
      <c r="J316"/>
      <c r="K316"/>
      <c r="L316"/>
      <c r="M316"/>
      <c r="N316"/>
      <c r="R316"/>
    </row>
    <row r="317" spans="1:18" x14ac:dyDescent="0.2">
      <c r="A317"/>
      <c r="B317"/>
      <c r="C317"/>
      <c r="D317"/>
      <c r="E317"/>
      <c r="F317"/>
      <c r="G317"/>
      <c r="H317"/>
      <c r="I317"/>
      <c r="J317"/>
      <c r="K317"/>
      <c r="L317"/>
      <c r="M317"/>
      <c r="N317"/>
      <c r="R317"/>
    </row>
    <row r="318" spans="1:18" x14ac:dyDescent="0.2">
      <c r="A318"/>
      <c r="B318"/>
      <c r="C318"/>
      <c r="D318"/>
      <c r="E318"/>
      <c r="F318"/>
      <c r="G318"/>
      <c r="H318"/>
      <c r="I318"/>
      <c r="J318"/>
      <c r="K318"/>
      <c r="L318"/>
      <c r="M318"/>
      <c r="N318"/>
      <c r="R318"/>
    </row>
    <row r="319" spans="1:18" x14ac:dyDescent="0.2">
      <c r="A319"/>
      <c r="B319"/>
      <c r="C319"/>
      <c r="D319"/>
      <c r="E319"/>
      <c r="F319"/>
      <c r="G319"/>
      <c r="H319"/>
      <c r="I319"/>
      <c r="J319"/>
      <c r="K319"/>
      <c r="L319"/>
      <c r="M319"/>
      <c r="N319"/>
      <c r="R319"/>
    </row>
    <row r="320" spans="1:18" x14ac:dyDescent="0.2">
      <c r="A320"/>
      <c r="B320"/>
      <c r="C320"/>
      <c r="D320"/>
      <c r="E320"/>
      <c r="F320"/>
      <c r="G320"/>
      <c r="H320"/>
      <c r="I320"/>
      <c r="J320"/>
      <c r="K320"/>
      <c r="L320"/>
      <c r="M320"/>
      <c r="N320"/>
      <c r="R320"/>
    </row>
    <row r="321" spans="1:18" x14ac:dyDescent="0.2">
      <c r="A321"/>
      <c r="B321"/>
      <c r="C321"/>
      <c r="D321"/>
      <c r="E321"/>
      <c r="F321"/>
      <c r="G321"/>
      <c r="H321"/>
      <c r="I321"/>
      <c r="J321"/>
      <c r="K321"/>
      <c r="L321"/>
      <c r="M321"/>
      <c r="N321"/>
      <c r="R321"/>
    </row>
    <row r="322" spans="1:18" x14ac:dyDescent="0.2">
      <c r="A322"/>
      <c r="B322"/>
      <c r="C322"/>
      <c r="D322"/>
      <c r="E322"/>
      <c r="F322"/>
      <c r="G322"/>
      <c r="H322"/>
      <c r="I322"/>
      <c r="J322"/>
      <c r="K322"/>
      <c r="L322"/>
      <c r="M322"/>
      <c r="N322"/>
      <c r="R322"/>
    </row>
    <row r="323" spans="1:18" x14ac:dyDescent="0.2">
      <c r="A323"/>
      <c r="B323"/>
      <c r="C323"/>
      <c r="D323"/>
      <c r="E323"/>
      <c r="F323"/>
      <c r="G323"/>
      <c r="H323"/>
      <c r="I323"/>
      <c r="J323"/>
      <c r="K323"/>
      <c r="L323"/>
      <c r="M323"/>
      <c r="N323"/>
      <c r="R323"/>
    </row>
    <row r="324" spans="1:18" x14ac:dyDescent="0.2">
      <c r="A324"/>
      <c r="B324"/>
      <c r="C324"/>
      <c r="D324"/>
      <c r="E324"/>
      <c r="F324"/>
      <c r="G324"/>
      <c r="H324"/>
      <c r="I324"/>
      <c r="J324"/>
      <c r="K324"/>
      <c r="L324"/>
      <c r="M324"/>
      <c r="N324"/>
      <c r="R324"/>
    </row>
    <row r="325" spans="1:18" x14ac:dyDescent="0.2">
      <c r="A325"/>
      <c r="B325"/>
      <c r="C325"/>
      <c r="D325"/>
      <c r="E325"/>
      <c r="F325"/>
      <c r="G325"/>
      <c r="H325"/>
      <c r="I325"/>
      <c r="J325"/>
      <c r="K325"/>
      <c r="L325"/>
      <c r="M325"/>
      <c r="N325"/>
      <c r="R325"/>
    </row>
    <row r="326" spans="1:18" x14ac:dyDescent="0.2">
      <c r="A326"/>
      <c r="B326"/>
      <c r="C326"/>
      <c r="D326"/>
      <c r="E326"/>
      <c r="F326"/>
      <c r="G326"/>
      <c r="H326"/>
      <c r="I326"/>
      <c r="J326"/>
      <c r="K326"/>
      <c r="L326"/>
      <c r="M326"/>
      <c r="N326"/>
      <c r="R326"/>
    </row>
    <row r="327" spans="1:18" x14ac:dyDescent="0.2">
      <c r="A327"/>
      <c r="B327"/>
      <c r="C327"/>
      <c r="D327"/>
      <c r="E327"/>
      <c r="F327"/>
      <c r="G327"/>
      <c r="H327"/>
      <c r="I327"/>
      <c r="J327"/>
      <c r="K327"/>
      <c r="L327"/>
      <c r="M327"/>
      <c r="N327"/>
      <c r="R327"/>
    </row>
    <row r="328" spans="1:18" x14ac:dyDescent="0.2">
      <c r="A328"/>
      <c r="B328"/>
      <c r="C328"/>
      <c r="D328"/>
      <c r="E328"/>
      <c r="F328"/>
      <c r="G328"/>
      <c r="H328"/>
      <c r="I328"/>
      <c r="J328"/>
      <c r="K328"/>
      <c r="L328"/>
      <c r="M328"/>
      <c r="N328"/>
      <c r="R328"/>
    </row>
    <row r="329" spans="1:18" x14ac:dyDescent="0.2">
      <c r="A329"/>
      <c r="B329"/>
      <c r="C329"/>
      <c r="D329"/>
      <c r="E329"/>
      <c r="F329"/>
      <c r="G329"/>
      <c r="H329"/>
      <c r="I329"/>
      <c r="J329"/>
      <c r="K329"/>
      <c r="L329"/>
      <c r="M329"/>
      <c r="N329"/>
      <c r="R329"/>
    </row>
    <row r="330" spans="1:18" x14ac:dyDescent="0.2">
      <c r="A330"/>
      <c r="B330"/>
      <c r="C330"/>
      <c r="D330"/>
      <c r="E330"/>
      <c r="F330"/>
      <c r="G330"/>
      <c r="H330"/>
      <c r="I330"/>
      <c r="J330"/>
      <c r="K330"/>
      <c r="L330"/>
      <c r="M330"/>
      <c r="N330"/>
      <c r="R330"/>
    </row>
    <row r="331" spans="1:18" x14ac:dyDescent="0.2">
      <c r="A331"/>
      <c r="B331"/>
      <c r="C331"/>
      <c r="D331"/>
      <c r="E331"/>
      <c r="F331"/>
      <c r="G331"/>
      <c r="H331"/>
      <c r="I331"/>
      <c r="J331"/>
      <c r="K331"/>
      <c r="L331"/>
      <c r="M331"/>
      <c r="N331"/>
      <c r="R331"/>
    </row>
    <row r="332" spans="1:18" x14ac:dyDescent="0.2">
      <c r="A332"/>
      <c r="B332"/>
      <c r="C332"/>
      <c r="D332"/>
      <c r="E332"/>
      <c r="F332"/>
      <c r="G332"/>
      <c r="H332"/>
      <c r="I332"/>
      <c r="J332"/>
      <c r="K332"/>
      <c r="L332"/>
      <c r="M332"/>
      <c r="N332"/>
      <c r="R332"/>
    </row>
    <row r="333" spans="1:18" x14ac:dyDescent="0.2">
      <c r="A333"/>
      <c r="B333"/>
      <c r="C333"/>
      <c r="D333"/>
      <c r="E333"/>
      <c r="F333"/>
      <c r="G333"/>
      <c r="H333"/>
      <c r="I333"/>
      <c r="J333"/>
      <c r="K333"/>
      <c r="L333"/>
      <c r="M333"/>
      <c r="N333"/>
      <c r="R333"/>
    </row>
    <row r="334" spans="1:18" x14ac:dyDescent="0.2">
      <c r="A334"/>
      <c r="B334"/>
      <c r="C334"/>
      <c r="D334"/>
      <c r="E334"/>
      <c r="F334"/>
      <c r="G334"/>
      <c r="H334"/>
      <c r="I334"/>
      <c r="J334"/>
      <c r="K334"/>
      <c r="L334"/>
      <c r="M334"/>
      <c r="N334"/>
      <c r="R334"/>
    </row>
    <row r="335" spans="1:18" x14ac:dyDescent="0.2">
      <c r="A335"/>
      <c r="B335"/>
      <c r="C335"/>
      <c r="D335"/>
      <c r="E335"/>
      <c r="F335"/>
      <c r="G335"/>
      <c r="H335"/>
      <c r="I335"/>
      <c r="J335"/>
      <c r="K335"/>
      <c r="L335"/>
      <c r="M335"/>
      <c r="N335"/>
      <c r="R335"/>
    </row>
    <row r="336" spans="1:18" x14ac:dyDescent="0.2">
      <c r="A336"/>
      <c r="B336"/>
      <c r="C336"/>
      <c r="D336"/>
      <c r="E336"/>
      <c r="F336"/>
      <c r="G336"/>
      <c r="H336"/>
      <c r="I336"/>
      <c r="J336"/>
      <c r="K336"/>
      <c r="L336"/>
      <c r="M336"/>
      <c r="N336"/>
      <c r="R336"/>
    </row>
    <row r="337" spans="1:18" x14ac:dyDescent="0.2">
      <c r="A337"/>
      <c r="B337"/>
      <c r="C337"/>
      <c r="D337"/>
      <c r="E337"/>
      <c r="F337"/>
      <c r="G337"/>
      <c r="H337"/>
      <c r="I337"/>
      <c r="J337"/>
      <c r="K337"/>
      <c r="L337"/>
      <c r="M337"/>
      <c r="N337"/>
      <c r="R337"/>
    </row>
    <row r="338" spans="1:18" x14ac:dyDescent="0.2">
      <c r="A338"/>
      <c r="B338"/>
      <c r="C338"/>
      <c r="D338"/>
      <c r="E338"/>
      <c r="F338"/>
      <c r="G338"/>
      <c r="H338"/>
      <c r="I338"/>
      <c r="J338"/>
      <c r="K338"/>
      <c r="L338"/>
      <c r="M338"/>
      <c r="N338"/>
      <c r="R338"/>
    </row>
    <row r="339" spans="1:18" x14ac:dyDescent="0.2">
      <c r="A339"/>
      <c r="B339"/>
      <c r="C339"/>
      <c r="D339"/>
      <c r="E339"/>
      <c r="F339"/>
      <c r="G339"/>
      <c r="H339"/>
      <c r="I339"/>
      <c r="J339"/>
      <c r="K339"/>
      <c r="L339"/>
      <c r="M339"/>
      <c r="N339"/>
      <c r="R339"/>
    </row>
    <row r="340" spans="1:18" x14ac:dyDescent="0.2">
      <c r="A340"/>
      <c r="B340"/>
      <c r="C340"/>
      <c r="D340"/>
      <c r="E340"/>
      <c r="F340"/>
      <c r="G340"/>
      <c r="H340"/>
      <c r="I340"/>
      <c r="J340"/>
      <c r="K340"/>
      <c r="L340"/>
      <c r="M340"/>
      <c r="N340"/>
      <c r="R340"/>
    </row>
    <row r="341" spans="1:18" x14ac:dyDescent="0.2">
      <c r="A341"/>
      <c r="B341"/>
      <c r="C341"/>
      <c r="D341"/>
      <c r="E341"/>
      <c r="F341"/>
      <c r="G341"/>
      <c r="H341"/>
      <c r="I341"/>
      <c r="J341"/>
      <c r="K341"/>
      <c r="L341"/>
      <c r="M341"/>
      <c r="N341"/>
      <c r="R341"/>
    </row>
    <row r="342" spans="1:18" x14ac:dyDescent="0.2">
      <c r="A342"/>
      <c r="B342"/>
      <c r="C342"/>
      <c r="D342"/>
      <c r="E342"/>
      <c r="F342"/>
      <c r="G342"/>
      <c r="H342"/>
      <c r="I342"/>
      <c r="J342"/>
      <c r="K342"/>
      <c r="L342"/>
      <c r="M342"/>
      <c r="N342"/>
      <c r="R342"/>
    </row>
    <row r="343" spans="1:18" x14ac:dyDescent="0.2">
      <c r="A343"/>
      <c r="B343"/>
      <c r="C343"/>
      <c r="D343"/>
      <c r="E343"/>
      <c r="F343"/>
      <c r="G343"/>
      <c r="H343"/>
      <c r="I343"/>
      <c r="J343"/>
      <c r="K343"/>
      <c r="L343"/>
      <c r="M343"/>
      <c r="N343"/>
      <c r="R343"/>
    </row>
    <row r="344" spans="1:18" x14ac:dyDescent="0.2">
      <c r="A344"/>
      <c r="B344"/>
      <c r="C344"/>
      <c r="D344"/>
      <c r="E344"/>
      <c r="F344"/>
      <c r="G344"/>
      <c r="H344"/>
      <c r="I344"/>
      <c r="J344"/>
      <c r="K344"/>
      <c r="L344"/>
      <c r="M344"/>
      <c r="N344"/>
      <c r="R344"/>
    </row>
    <row r="345" spans="1:18" x14ac:dyDescent="0.2">
      <c r="A345"/>
      <c r="B345"/>
      <c r="C345"/>
      <c r="D345"/>
      <c r="E345"/>
      <c r="F345"/>
      <c r="G345"/>
      <c r="H345"/>
      <c r="I345"/>
      <c r="J345"/>
      <c r="K345"/>
      <c r="L345"/>
      <c r="M345"/>
      <c r="N345"/>
      <c r="R345"/>
    </row>
    <row r="346" spans="1:18" x14ac:dyDescent="0.2">
      <c r="A346"/>
      <c r="B346"/>
      <c r="C346"/>
      <c r="D346"/>
      <c r="E346"/>
      <c r="F346"/>
      <c r="G346"/>
      <c r="H346"/>
      <c r="I346"/>
      <c r="J346"/>
      <c r="K346"/>
      <c r="L346"/>
      <c r="M346"/>
      <c r="N346"/>
      <c r="R346"/>
    </row>
    <row r="347" spans="1:18" x14ac:dyDescent="0.2">
      <c r="A347"/>
      <c r="B347"/>
      <c r="C347"/>
      <c r="D347"/>
      <c r="E347"/>
      <c r="F347"/>
      <c r="G347"/>
      <c r="H347"/>
      <c r="I347"/>
      <c r="J347"/>
      <c r="K347"/>
      <c r="L347"/>
      <c r="M347"/>
      <c r="N347"/>
      <c r="R347"/>
    </row>
    <row r="348" spans="1:18" x14ac:dyDescent="0.2">
      <c r="A348"/>
      <c r="B348"/>
      <c r="C348"/>
      <c r="D348"/>
      <c r="E348"/>
      <c r="F348"/>
      <c r="G348"/>
      <c r="H348"/>
      <c r="I348"/>
      <c r="J348"/>
      <c r="K348"/>
      <c r="L348"/>
      <c r="M348"/>
      <c r="N348"/>
      <c r="R348"/>
    </row>
    <row r="349" spans="1:18" x14ac:dyDescent="0.2">
      <c r="A349"/>
      <c r="B349"/>
      <c r="C349"/>
      <c r="D349"/>
      <c r="E349"/>
      <c r="F349"/>
      <c r="G349"/>
      <c r="H349"/>
      <c r="I349"/>
      <c r="J349"/>
      <c r="K349"/>
      <c r="L349"/>
      <c r="M349"/>
      <c r="N349"/>
      <c r="R349"/>
    </row>
    <row r="350" spans="1:18" x14ac:dyDescent="0.2">
      <c r="A350"/>
      <c r="B350"/>
      <c r="C350"/>
      <c r="D350"/>
      <c r="E350"/>
      <c r="F350"/>
      <c r="G350"/>
      <c r="H350"/>
      <c r="I350"/>
      <c r="J350"/>
      <c r="K350"/>
      <c r="L350"/>
      <c r="M350"/>
      <c r="N350"/>
      <c r="R350"/>
    </row>
    <row r="351" spans="1:18" x14ac:dyDescent="0.2">
      <c r="A351"/>
      <c r="B351"/>
      <c r="C351"/>
      <c r="D351"/>
      <c r="E351"/>
      <c r="F351"/>
      <c r="G351"/>
      <c r="H351"/>
      <c r="I351"/>
      <c r="J351"/>
      <c r="K351"/>
      <c r="L351"/>
      <c r="M351"/>
      <c r="N351"/>
      <c r="R351"/>
    </row>
    <row r="352" spans="1:18" x14ac:dyDescent="0.2">
      <c r="A352"/>
      <c r="B352"/>
      <c r="C352"/>
      <c r="D352"/>
      <c r="E352"/>
      <c r="F352"/>
      <c r="G352"/>
      <c r="H352"/>
      <c r="I352"/>
      <c r="J352"/>
      <c r="K352"/>
      <c r="L352"/>
      <c r="M352"/>
      <c r="N352"/>
      <c r="R352"/>
    </row>
    <row r="353" spans="1:18" x14ac:dyDescent="0.2">
      <c r="A353"/>
      <c r="B353"/>
      <c r="C353"/>
      <c r="D353"/>
      <c r="E353"/>
      <c r="F353"/>
      <c r="G353"/>
      <c r="H353"/>
      <c r="I353"/>
      <c r="J353"/>
      <c r="K353"/>
      <c r="L353"/>
      <c r="M353"/>
      <c r="N353"/>
      <c r="R353"/>
    </row>
    <row r="354" spans="1:18" x14ac:dyDescent="0.2">
      <c r="A354"/>
      <c r="B354"/>
      <c r="C354"/>
      <c r="D354"/>
      <c r="E354"/>
      <c r="F354"/>
      <c r="G354"/>
      <c r="H354"/>
      <c r="I354"/>
      <c r="J354"/>
      <c r="K354"/>
      <c r="L354"/>
      <c r="M354"/>
      <c r="N354"/>
      <c r="R354"/>
    </row>
    <row r="355" spans="1:18" x14ac:dyDescent="0.2">
      <c r="A355"/>
      <c r="B355"/>
      <c r="C355"/>
      <c r="D355"/>
      <c r="E355"/>
      <c r="F355"/>
      <c r="G355"/>
      <c r="H355"/>
      <c r="I355"/>
      <c r="J355"/>
      <c r="K355"/>
      <c r="L355"/>
      <c r="M355"/>
      <c r="N355"/>
      <c r="R355"/>
    </row>
    <row r="356" spans="1:18" x14ac:dyDescent="0.2">
      <c r="A356"/>
      <c r="B356"/>
      <c r="C356"/>
      <c r="D356"/>
      <c r="E356"/>
      <c r="F356"/>
      <c r="G356"/>
      <c r="H356"/>
      <c r="I356"/>
      <c r="J356"/>
      <c r="K356"/>
      <c r="L356"/>
      <c r="M356"/>
      <c r="N356"/>
      <c r="R356"/>
    </row>
    <row r="357" spans="1:18" x14ac:dyDescent="0.2">
      <c r="A357"/>
      <c r="B357"/>
      <c r="C357"/>
      <c r="D357"/>
      <c r="E357"/>
      <c r="F357"/>
      <c r="G357"/>
      <c r="H357"/>
      <c r="I357"/>
      <c r="J357"/>
      <c r="K357"/>
      <c r="L357"/>
      <c r="M357"/>
      <c r="N357"/>
      <c r="R357"/>
    </row>
    <row r="358" spans="1:18" x14ac:dyDescent="0.2">
      <c r="A358"/>
      <c r="B358"/>
      <c r="C358"/>
      <c r="D358"/>
      <c r="E358"/>
      <c r="F358"/>
      <c r="G358"/>
      <c r="H358"/>
      <c r="I358"/>
      <c r="J358"/>
      <c r="K358"/>
      <c r="L358"/>
      <c r="M358"/>
      <c r="N358"/>
      <c r="R358"/>
    </row>
    <row r="359" spans="1:18" x14ac:dyDescent="0.2">
      <c r="A359"/>
      <c r="B359"/>
      <c r="C359"/>
      <c r="D359"/>
      <c r="E359"/>
      <c r="F359"/>
      <c r="G359"/>
      <c r="H359"/>
      <c r="I359"/>
      <c r="J359"/>
      <c r="K359"/>
      <c r="L359"/>
      <c r="M359"/>
      <c r="N359"/>
      <c r="R359"/>
    </row>
    <row r="360" spans="1:18" x14ac:dyDescent="0.2">
      <c r="A360"/>
      <c r="B360"/>
      <c r="C360"/>
      <c r="D360"/>
      <c r="E360"/>
      <c r="F360"/>
      <c r="G360"/>
      <c r="H360"/>
      <c r="I360"/>
      <c r="J360"/>
      <c r="K360"/>
      <c r="L360"/>
      <c r="M360"/>
      <c r="N360"/>
      <c r="R360"/>
    </row>
    <row r="361" spans="1:18" x14ac:dyDescent="0.2">
      <c r="A361"/>
      <c r="B361"/>
      <c r="C361"/>
      <c r="D361"/>
      <c r="E361"/>
      <c r="F361"/>
      <c r="G361"/>
      <c r="H361"/>
      <c r="I361"/>
      <c r="J361"/>
      <c r="K361"/>
      <c r="L361"/>
      <c r="M361"/>
      <c r="N361"/>
      <c r="R361"/>
    </row>
    <row r="362" spans="1:18" x14ac:dyDescent="0.2">
      <c r="A362"/>
      <c r="B362"/>
      <c r="C362"/>
      <c r="D362"/>
      <c r="E362"/>
      <c r="F362"/>
      <c r="G362"/>
      <c r="H362"/>
      <c r="I362"/>
      <c r="J362"/>
      <c r="K362"/>
      <c r="L362"/>
      <c r="M362"/>
      <c r="N362"/>
      <c r="R362"/>
    </row>
    <row r="363" spans="1:18" x14ac:dyDescent="0.2">
      <c r="A363"/>
      <c r="B363"/>
      <c r="C363"/>
      <c r="D363"/>
      <c r="E363"/>
      <c r="F363"/>
      <c r="G363"/>
      <c r="H363"/>
      <c r="I363"/>
      <c r="J363"/>
      <c r="K363"/>
      <c r="L363"/>
      <c r="M363"/>
      <c r="N363"/>
      <c r="R363"/>
    </row>
    <row r="364" spans="1:18" x14ac:dyDescent="0.2">
      <c r="A364"/>
      <c r="B364"/>
      <c r="C364"/>
      <c r="D364"/>
      <c r="E364"/>
      <c r="F364"/>
      <c r="G364"/>
      <c r="H364"/>
      <c r="I364"/>
      <c r="J364"/>
      <c r="K364"/>
      <c r="L364"/>
      <c r="M364"/>
      <c r="N364"/>
      <c r="R364"/>
    </row>
    <row r="365" spans="1:18" x14ac:dyDescent="0.2">
      <c r="A365"/>
      <c r="B365"/>
      <c r="C365"/>
      <c r="D365"/>
      <c r="E365"/>
      <c r="F365"/>
      <c r="G365"/>
      <c r="H365"/>
      <c r="I365"/>
      <c r="J365"/>
      <c r="K365"/>
      <c r="L365"/>
      <c r="M365"/>
      <c r="N365"/>
      <c r="R365"/>
    </row>
    <row r="366" spans="1:18" x14ac:dyDescent="0.2">
      <c r="A366"/>
      <c r="B366"/>
      <c r="C366"/>
      <c r="D366"/>
      <c r="E366"/>
      <c r="F366"/>
      <c r="G366"/>
      <c r="H366"/>
      <c r="I366"/>
      <c r="J366"/>
      <c r="K366"/>
      <c r="L366"/>
      <c r="M366"/>
      <c r="N366"/>
      <c r="R366"/>
    </row>
    <row r="367" spans="1:18" x14ac:dyDescent="0.2">
      <c r="A367"/>
      <c r="B367"/>
      <c r="C367"/>
      <c r="D367"/>
      <c r="E367"/>
      <c r="F367"/>
      <c r="G367"/>
      <c r="H367"/>
      <c r="I367"/>
      <c r="J367"/>
      <c r="K367"/>
      <c r="L367"/>
      <c r="M367"/>
      <c r="N367"/>
      <c r="R367"/>
    </row>
    <row r="368" spans="1:18" x14ac:dyDescent="0.2">
      <c r="A368"/>
      <c r="B368"/>
      <c r="C368"/>
      <c r="D368"/>
      <c r="E368"/>
      <c r="F368"/>
      <c r="G368"/>
      <c r="H368"/>
      <c r="I368"/>
      <c r="J368"/>
      <c r="K368"/>
      <c r="L368"/>
      <c r="M368"/>
      <c r="N368"/>
      <c r="R368"/>
    </row>
    <row r="369" spans="1:18" x14ac:dyDescent="0.2">
      <c r="A369"/>
      <c r="B369"/>
      <c r="C369"/>
      <c r="D369"/>
      <c r="E369"/>
      <c r="F369"/>
      <c r="G369"/>
      <c r="H369"/>
      <c r="I369"/>
      <c r="J369"/>
      <c r="K369"/>
      <c r="L369"/>
      <c r="M369"/>
      <c r="N369"/>
      <c r="R369"/>
    </row>
    <row r="370" spans="1:18" x14ac:dyDescent="0.2">
      <c r="A370"/>
      <c r="B370"/>
      <c r="C370"/>
      <c r="D370"/>
      <c r="E370"/>
      <c r="F370"/>
      <c r="G370"/>
      <c r="H370"/>
      <c r="I370"/>
      <c r="J370"/>
      <c r="K370"/>
      <c r="L370"/>
      <c r="M370"/>
      <c r="N370"/>
      <c r="R370"/>
    </row>
    <row r="371" spans="1:18" x14ac:dyDescent="0.2">
      <c r="A371"/>
      <c r="B371"/>
      <c r="C371"/>
      <c r="D371"/>
      <c r="E371"/>
      <c r="F371"/>
      <c r="G371"/>
      <c r="H371"/>
      <c r="I371"/>
      <c r="J371"/>
      <c r="K371"/>
      <c r="L371"/>
      <c r="M371"/>
      <c r="N371"/>
      <c r="R371"/>
    </row>
    <row r="372" spans="1:18" x14ac:dyDescent="0.2">
      <c r="A372"/>
      <c r="B372"/>
      <c r="C372"/>
      <c r="D372"/>
      <c r="E372"/>
      <c r="F372"/>
      <c r="G372"/>
      <c r="H372"/>
      <c r="I372"/>
      <c r="J372"/>
      <c r="K372"/>
      <c r="L372"/>
      <c r="M372"/>
      <c r="N372"/>
      <c r="R372"/>
    </row>
    <row r="373" spans="1:18" x14ac:dyDescent="0.2">
      <c r="A373"/>
      <c r="B373"/>
      <c r="C373"/>
      <c r="D373"/>
      <c r="E373"/>
      <c r="F373"/>
      <c r="G373"/>
      <c r="H373"/>
      <c r="I373"/>
      <c r="J373"/>
      <c r="K373"/>
      <c r="L373"/>
      <c r="M373"/>
      <c r="N373"/>
      <c r="R373"/>
    </row>
    <row r="374" spans="1:18" x14ac:dyDescent="0.2">
      <c r="A374"/>
      <c r="B374"/>
      <c r="C374"/>
      <c r="D374"/>
      <c r="E374"/>
      <c r="F374"/>
      <c r="G374"/>
      <c r="H374"/>
      <c r="I374"/>
      <c r="J374"/>
      <c r="K374"/>
      <c r="L374"/>
      <c r="M374"/>
      <c r="N374"/>
      <c r="R374"/>
    </row>
    <row r="375" spans="1:18" x14ac:dyDescent="0.2">
      <c r="A375"/>
      <c r="B375"/>
      <c r="C375"/>
      <c r="D375"/>
      <c r="E375"/>
      <c r="F375"/>
      <c r="G375"/>
      <c r="H375"/>
      <c r="I375"/>
      <c r="J375"/>
      <c r="K375"/>
      <c r="L375"/>
      <c r="M375"/>
      <c r="N375"/>
      <c r="R375"/>
    </row>
    <row r="376" spans="1:18" x14ac:dyDescent="0.2">
      <c r="A376"/>
      <c r="B376"/>
      <c r="C376"/>
      <c r="D376"/>
      <c r="E376"/>
      <c r="F376"/>
      <c r="G376"/>
      <c r="H376"/>
      <c r="I376"/>
      <c r="J376"/>
      <c r="K376"/>
      <c r="L376"/>
      <c r="M376"/>
      <c r="N376"/>
      <c r="R376"/>
    </row>
    <row r="377" spans="1:18" x14ac:dyDescent="0.2">
      <c r="A377"/>
      <c r="B377"/>
      <c r="C377"/>
      <c r="D377"/>
      <c r="E377"/>
      <c r="F377"/>
      <c r="G377"/>
      <c r="H377"/>
      <c r="I377"/>
      <c r="J377"/>
      <c r="K377"/>
      <c r="L377"/>
      <c r="M377"/>
      <c r="N377"/>
      <c r="R377"/>
    </row>
    <row r="378" spans="1:18" x14ac:dyDescent="0.2">
      <c r="A378"/>
      <c r="B378"/>
      <c r="C378"/>
      <c r="D378"/>
      <c r="E378"/>
      <c r="F378"/>
      <c r="G378"/>
      <c r="H378"/>
      <c r="I378"/>
      <c r="J378"/>
      <c r="K378"/>
      <c r="L378"/>
      <c r="M378"/>
      <c r="N378"/>
      <c r="R378"/>
    </row>
    <row r="379" spans="1:18" x14ac:dyDescent="0.2">
      <c r="A379"/>
      <c r="B379"/>
      <c r="C379"/>
      <c r="D379"/>
      <c r="E379"/>
      <c r="F379"/>
      <c r="G379"/>
      <c r="H379"/>
      <c r="I379"/>
      <c r="J379"/>
      <c r="K379"/>
      <c r="L379"/>
      <c r="M379"/>
      <c r="N379"/>
      <c r="R379"/>
    </row>
    <row r="380" spans="1:18" x14ac:dyDescent="0.2">
      <c r="A380"/>
      <c r="B380"/>
      <c r="C380"/>
      <c r="D380"/>
      <c r="E380"/>
      <c r="F380"/>
      <c r="G380"/>
      <c r="H380"/>
      <c r="I380"/>
      <c r="J380"/>
      <c r="K380"/>
      <c r="L380"/>
      <c r="M380"/>
      <c r="N380"/>
      <c r="R380"/>
    </row>
    <row r="381" spans="1:18" x14ac:dyDescent="0.2">
      <c r="A381"/>
      <c r="B381"/>
      <c r="C381"/>
      <c r="D381"/>
      <c r="E381"/>
      <c r="F381"/>
      <c r="G381"/>
      <c r="H381"/>
      <c r="I381"/>
      <c r="J381"/>
      <c r="K381"/>
      <c r="L381"/>
      <c r="M381"/>
      <c r="N381"/>
      <c r="R381"/>
    </row>
    <row r="382" spans="1:18" x14ac:dyDescent="0.2">
      <c r="A382"/>
      <c r="B382"/>
      <c r="C382"/>
      <c r="D382"/>
      <c r="E382"/>
      <c r="F382"/>
      <c r="G382"/>
      <c r="H382"/>
      <c r="I382"/>
      <c r="J382"/>
      <c r="K382"/>
      <c r="L382"/>
      <c r="M382"/>
      <c r="N382"/>
      <c r="R382"/>
    </row>
    <row r="383" spans="1:18" x14ac:dyDescent="0.2">
      <c r="A383"/>
      <c r="B383"/>
      <c r="C383"/>
      <c r="D383"/>
      <c r="E383"/>
      <c r="F383"/>
      <c r="G383"/>
      <c r="H383"/>
      <c r="I383"/>
      <c r="J383"/>
      <c r="K383"/>
      <c r="L383"/>
      <c r="M383"/>
      <c r="N383"/>
      <c r="R383"/>
    </row>
    <row r="384" spans="1:18" x14ac:dyDescent="0.2">
      <c r="A384"/>
      <c r="B384"/>
      <c r="C384"/>
      <c r="D384"/>
      <c r="E384"/>
      <c r="F384"/>
      <c r="G384"/>
      <c r="H384"/>
      <c r="I384"/>
      <c r="J384"/>
      <c r="K384"/>
      <c r="L384"/>
      <c r="M384"/>
      <c r="N384"/>
      <c r="R384"/>
    </row>
    <row r="385" spans="1:18" x14ac:dyDescent="0.2">
      <c r="A385"/>
      <c r="B385"/>
      <c r="C385"/>
      <c r="D385"/>
      <c r="E385"/>
      <c r="F385"/>
      <c r="G385"/>
      <c r="H385"/>
      <c r="I385"/>
      <c r="J385"/>
      <c r="K385"/>
      <c r="L385"/>
      <c r="M385"/>
      <c r="N385"/>
      <c r="R385"/>
    </row>
    <row r="386" spans="1:18" x14ac:dyDescent="0.2">
      <c r="A386"/>
      <c r="B386"/>
      <c r="C386"/>
      <c r="D386"/>
      <c r="E386"/>
      <c r="F386"/>
      <c r="G386"/>
      <c r="H386"/>
      <c r="I386"/>
      <c r="J386"/>
      <c r="K386"/>
      <c r="L386"/>
      <c r="M386"/>
      <c r="N386"/>
      <c r="R386"/>
    </row>
    <row r="387" spans="1:18" x14ac:dyDescent="0.2">
      <c r="A387"/>
      <c r="B387"/>
      <c r="C387"/>
      <c r="D387"/>
      <c r="E387"/>
      <c r="F387"/>
      <c r="G387"/>
      <c r="H387"/>
      <c r="I387"/>
      <c r="J387"/>
      <c r="K387"/>
      <c r="L387"/>
      <c r="M387"/>
      <c r="N387"/>
      <c r="R387"/>
    </row>
    <row r="388" spans="1:18" x14ac:dyDescent="0.2">
      <c r="A388"/>
      <c r="B388"/>
      <c r="C388"/>
      <c r="D388"/>
      <c r="E388"/>
      <c r="F388"/>
      <c r="G388"/>
      <c r="H388"/>
      <c r="I388"/>
      <c r="J388"/>
      <c r="K388"/>
      <c r="L388"/>
      <c r="M388"/>
      <c r="N388"/>
      <c r="R388"/>
    </row>
    <row r="389" spans="1:18" x14ac:dyDescent="0.2">
      <c r="A389"/>
      <c r="B389"/>
      <c r="C389"/>
      <c r="D389"/>
      <c r="E389"/>
      <c r="F389"/>
      <c r="G389"/>
      <c r="H389"/>
      <c r="I389"/>
      <c r="J389"/>
      <c r="K389"/>
      <c r="L389"/>
      <c r="M389"/>
      <c r="N389"/>
      <c r="R389"/>
    </row>
    <row r="390" spans="1:18" x14ac:dyDescent="0.2">
      <c r="A390"/>
      <c r="B390"/>
      <c r="C390"/>
      <c r="D390"/>
      <c r="E390"/>
      <c r="F390"/>
      <c r="G390"/>
      <c r="H390"/>
      <c r="I390"/>
      <c r="J390"/>
      <c r="K390"/>
      <c r="L390"/>
      <c r="M390"/>
      <c r="N390"/>
      <c r="R390"/>
    </row>
    <row r="391" spans="1:18" x14ac:dyDescent="0.2">
      <c r="A391"/>
      <c r="B391"/>
      <c r="C391"/>
      <c r="D391"/>
      <c r="E391"/>
      <c r="F391"/>
      <c r="G391"/>
      <c r="H391"/>
      <c r="I391"/>
      <c r="J391"/>
      <c r="K391"/>
      <c r="L391"/>
      <c r="M391"/>
      <c r="N391"/>
      <c r="R391"/>
    </row>
    <row r="392" spans="1:18" x14ac:dyDescent="0.2">
      <c r="A392"/>
      <c r="B392"/>
      <c r="C392"/>
      <c r="D392"/>
      <c r="E392"/>
      <c r="F392"/>
      <c r="G392"/>
      <c r="H392"/>
      <c r="I392"/>
      <c r="J392"/>
      <c r="K392"/>
      <c r="L392"/>
      <c r="M392"/>
      <c r="N392"/>
      <c r="R392"/>
    </row>
    <row r="393" spans="1:18" x14ac:dyDescent="0.2">
      <c r="A393"/>
      <c r="B393"/>
      <c r="C393"/>
      <c r="D393"/>
      <c r="E393"/>
      <c r="F393"/>
      <c r="G393"/>
      <c r="H393"/>
      <c r="I393"/>
      <c r="J393"/>
      <c r="K393"/>
      <c r="L393"/>
      <c r="M393"/>
      <c r="N393"/>
      <c r="R393"/>
    </row>
    <row r="394" spans="1:18" x14ac:dyDescent="0.2">
      <c r="A394"/>
      <c r="B394"/>
      <c r="C394"/>
      <c r="D394"/>
      <c r="E394"/>
      <c r="F394"/>
      <c r="G394"/>
      <c r="H394"/>
      <c r="I394"/>
      <c r="J394"/>
      <c r="K394"/>
      <c r="L394"/>
      <c r="M394"/>
      <c r="N394"/>
      <c r="R394"/>
    </row>
    <row r="395" spans="1:18" x14ac:dyDescent="0.2">
      <c r="A395"/>
      <c r="B395"/>
      <c r="C395"/>
      <c r="D395"/>
      <c r="E395"/>
      <c r="F395"/>
      <c r="G395"/>
      <c r="H395"/>
      <c r="I395"/>
      <c r="J395"/>
      <c r="K395"/>
      <c r="L395"/>
      <c r="M395"/>
      <c r="N395"/>
      <c r="R395"/>
    </row>
    <row r="396" spans="1:18" x14ac:dyDescent="0.2">
      <c r="A396"/>
      <c r="B396"/>
      <c r="C396"/>
      <c r="D396"/>
      <c r="E396"/>
      <c r="F396"/>
      <c r="G396"/>
      <c r="H396"/>
      <c r="I396"/>
      <c r="J396"/>
      <c r="K396"/>
      <c r="L396"/>
      <c r="M396"/>
      <c r="N396"/>
      <c r="R396"/>
    </row>
    <row r="397" spans="1:18" x14ac:dyDescent="0.2">
      <c r="A397"/>
      <c r="B397"/>
      <c r="C397"/>
      <c r="D397"/>
      <c r="E397"/>
      <c r="F397"/>
      <c r="G397"/>
      <c r="H397"/>
      <c r="I397"/>
      <c r="J397"/>
      <c r="K397"/>
      <c r="L397"/>
      <c r="M397"/>
      <c r="N397"/>
      <c r="R397"/>
    </row>
    <row r="398" spans="1:18" x14ac:dyDescent="0.2">
      <c r="A398"/>
      <c r="B398"/>
      <c r="C398"/>
      <c r="D398"/>
      <c r="E398"/>
      <c r="F398"/>
      <c r="G398"/>
      <c r="H398"/>
      <c r="I398"/>
      <c r="J398"/>
      <c r="K398"/>
      <c r="L398"/>
      <c r="M398"/>
      <c r="N398"/>
      <c r="R398"/>
    </row>
    <row r="399" spans="1:18" x14ac:dyDescent="0.2">
      <c r="A399"/>
      <c r="B399"/>
      <c r="C399"/>
      <c r="D399"/>
      <c r="E399"/>
      <c r="F399"/>
      <c r="G399"/>
      <c r="H399"/>
      <c r="I399"/>
      <c r="J399"/>
      <c r="K399"/>
      <c r="L399"/>
      <c r="M399"/>
      <c r="N399"/>
      <c r="R399"/>
    </row>
    <row r="400" spans="1:18" x14ac:dyDescent="0.2">
      <c r="A400"/>
      <c r="B400"/>
      <c r="C400"/>
      <c r="D400"/>
      <c r="E400"/>
      <c r="F400"/>
      <c r="G400"/>
      <c r="H400"/>
      <c r="I400"/>
      <c r="J400"/>
      <c r="K400"/>
      <c r="L400"/>
      <c r="M400"/>
      <c r="N400"/>
      <c r="R400"/>
    </row>
    <row r="401" spans="1:18" x14ac:dyDescent="0.2">
      <c r="A401"/>
      <c r="B401"/>
      <c r="C401"/>
      <c r="D401"/>
      <c r="E401"/>
      <c r="F401"/>
      <c r="G401"/>
      <c r="H401"/>
      <c r="I401"/>
      <c r="J401"/>
      <c r="K401"/>
      <c r="L401"/>
      <c r="M401"/>
      <c r="N401"/>
      <c r="R401"/>
    </row>
    <row r="402" spans="1:18" x14ac:dyDescent="0.2">
      <c r="A402"/>
      <c r="B402"/>
      <c r="C402"/>
      <c r="D402"/>
      <c r="E402"/>
      <c r="F402"/>
      <c r="G402"/>
      <c r="H402"/>
      <c r="I402"/>
      <c r="J402"/>
      <c r="K402"/>
      <c r="L402"/>
      <c r="M402"/>
      <c r="N402"/>
      <c r="R402"/>
    </row>
    <row r="403" spans="1:18" x14ac:dyDescent="0.2">
      <c r="A403"/>
      <c r="B403"/>
      <c r="C403"/>
      <c r="D403"/>
      <c r="E403"/>
      <c r="F403"/>
      <c r="G403"/>
      <c r="H403"/>
      <c r="I403"/>
      <c r="J403"/>
      <c r="K403"/>
      <c r="L403"/>
      <c r="M403"/>
      <c r="N403"/>
      <c r="R403"/>
    </row>
    <row r="404" spans="1:18" x14ac:dyDescent="0.2">
      <c r="A404"/>
      <c r="B404"/>
      <c r="C404"/>
      <c r="D404"/>
      <c r="E404"/>
      <c r="F404"/>
      <c r="G404"/>
      <c r="H404"/>
      <c r="I404"/>
      <c r="J404"/>
      <c r="K404"/>
      <c r="L404"/>
      <c r="M404"/>
      <c r="N404"/>
      <c r="R404"/>
    </row>
    <row r="405" spans="1:18" x14ac:dyDescent="0.2">
      <c r="A405"/>
      <c r="B405"/>
      <c r="C405"/>
      <c r="D405"/>
      <c r="E405"/>
      <c r="F405"/>
      <c r="G405"/>
      <c r="H405"/>
      <c r="I405"/>
      <c r="J405"/>
      <c r="K405"/>
      <c r="L405"/>
      <c r="M405"/>
      <c r="N405"/>
      <c r="R405"/>
    </row>
    <row r="406" spans="1:18" x14ac:dyDescent="0.2">
      <c r="A406"/>
      <c r="B406"/>
      <c r="C406"/>
      <c r="D406"/>
      <c r="E406"/>
      <c r="F406"/>
      <c r="G406"/>
      <c r="H406"/>
      <c r="I406"/>
      <c r="J406"/>
      <c r="K406"/>
      <c r="L406"/>
      <c r="M406"/>
      <c r="N406"/>
      <c r="R406"/>
    </row>
    <row r="407" spans="1:18" x14ac:dyDescent="0.2">
      <c r="A407"/>
      <c r="B407"/>
      <c r="C407"/>
      <c r="D407"/>
      <c r="E407"/>
      <c r="F407"/>
      <c r="G407"/>
      <c r="H407"/>
      <c r="I407"/>
      <c r="J407"/>
      <c r="K407"/>
      <c r="L407"/>
      <c r="M407"/>
      <c r="N407"/>
      <c r="R407"/>
    </row>
    <row r="408" spans="1:18" x14ac:dyDescent="0.2">
      <c r="A408"/>
      <c r="B408"/>
      <c r="C408"/>
      <c r="D408"/>
      <c r="E408"/>
      <c r="F408"/>
      <c r="G408"/>
      <c r="H408"/>
      <c r="I408"/>
      <c r="J408"/>
      <c r="K408"/>
      <c r="L408"/>
      <c r="M408"/>
      <c r="N408"/>
      <c r="R408"/>
    </row>
    <row r="409" spans="1:18" x14ac:dyDescent="0.2">
      <c r="A409"/>
      <c r="B409"/>
      <c r="C409"/>
      <c r="D409"/>
      <c r="E409"/>
      <c r="F409"/>
      <c r="G409"/>
      <c r="H409"/>
      <c r="I409"/>
      <c r="J409"/>
      <c r="K409"/>
      <c r="L409"/>
      <c r="M409"/>
      <c r="N409"/>
      <c r="R409"/>
    </row>
    <row r="410" spans="1:18" x14ac:dyDescent="0.2">
      <c r="A410"/>
      <c r="B410"/>
      <c r="C410"/>
      <c r="D410"/>
      <c r="E410"/>
      <c r="F410"/>
      <c r="G410"/>
      <c r="H410"/>
      <c r="I410"/>
      <c r="J410"/>
      <c r="K410"/>
      <c r="L410"/>
      <c r="M410"/>
      <c r="N410"/>
      <c r="R410"/>
    </row>
    <row r="411" spans="1:18" x14ac:dyDescent="0.2">
      <c r="A411"/>
      <c r="B411"/>
      <c r="C411"/>
      <c r="D411"/>
      <c r="E411"/>
      <c r="F411"/>
      <c r="G411"/>
      <c r="H411"/>
      <c r="I411"/>
      <c r="J411"/>
      <c r="K411"/>
      <c r="L411"/>
      <c r="M411"/>
      <c r="N411"/>
      <c r="R411"/>
    </row>
    <row r="412" spans="1:18" x14ac:dyDescent="0.2">
      <c r="A412"/>
      <c r="B412"/>
      <c r="C412"/>
      <c r="D412"/>
      <c r="E412"/>
      <c r="F412"/>
      <c r="G412"/>
      <c r="H412"/>
      <c r="I412"/>
      <c r="J412"/>
      <c r="K412"/>
      <c r="L412"/>
      <c r="M412"/>
      <c r="N412"/>
      <c r="R412"/>
    </row>
    <row r="413" spans="1:18" x14ac:dyDescent="0.2">
      <c r="A413"/>
      <c r="B413"/>
      <c r="C413"/>
      <c r="D413"/>
      <c r="E413"/>
      <c r="F413"/>
      <c r="G413"/>
      <c r="H413"/>
      <c r="I413"/>
      <c r="J413"/>
      <c r="K413"/>
      <c r="L413"/>
      <c r="M413"/>
      <c r="N413"/>
      <c r="R413"/>
    </row>
    <row r="414" spans="1:18" x14ac:dyDescent="0.2">
      <c r="A414"/>
      <c r="B414"/>
      <c r="C414"/>
      <c r="D414"/>
      <c r="E414"/>
      <c r="F414"/>
      <c r="G414"/>
      <c r="H414"/>
      <c r="I414"/>
      <c r="J414"/>
      <c r="K414"/>
      <c r="L414"/>
      <c r="M414"/>
      <c r="N414"/>
      <c r="R414"/>
    </row>
    <row r="415" spans="1:18" x14ac:dyDescent="0.2">
      <c r="A415"/>
      <c r="B415"/>
      <c r="C415"/>
      <c r="D415"/>
      <c r="E415"/>
      <c r="F415"/>
      <c r="G415"/>
      <c r="H415"/>
      <c r="I415"/>
      <c r="J415"/>
      <c r="K415"/>
      <c r="L415"/>
      <c r="M415"/>
      <c r="N415"/>
      <c r="R415"/>
    </row>
    <row r="416" spans="1:18" x14ac:dyDescent="0.2">
      <c r="A416"/>
      <c r="B416"/>
      <c r="C416"/>
      <c r="D416"/>
      <c r="E416"/>
      <c r="F416"/>
      <c r="G416"/>
      <c r="H416"/>
      <c r="I416"/>
      <c r="J416"/>
      <c r="K416"/>
      <c r="L416"/>
      <c r="M416"/>
      <c r="N416"/>
      <c r="R416"/>
    </row>
    <row r="417" spans="1:18" x14ac:dyDescent="0.2">
      <c r="A417"/>
      <c r="B417"/>
      <c r="C417"/>
      <c r="D417"/>
      <c r="E417"/>
      <c r="F417"/>
      <c r="G417"/>
      <c r="H417"/>
      <c r="I417"/>
      <c r="J417"/>
      <c r="K417"/>
      <c r="L417"/>
      <c r="M417"/>
      <c r="N417"/>
      <c r="R417"/>
    </row>
    <row r="418" spans="1:18" x14ac:dyDescent="0.2">
      <c r="A418"/>
      <c r="B418"/>
      <c r="C418"/>
      <c r="D418"/>
      <c r="E418"/>
      <c r="F418"/>
      <c r="G418"/>
      <c r="H418"/>
      <c r="I418"/>
      <c r="J418"/>
      <c r="K418"/>
      <c r="L418"/>
      <c r="M418"/>
      <c r="N418"/>
      <c r="R418"/>
    </row>
    <row r="419" spans="1:18" x14ac:dyDescent="0.2">
      <c r="A419"/>
      <c r="B419"/>
      <c r="C419"/>
      <c r="D419"/>
      <c r="E419"/>
      <c r="F419"/>
      <c r="G419"/>
      <c r="H419"/>
      <c r="I419"/>
      <c r="J419"/>
      <c r="K419"/>
      <c r="L419"/>
      <c r="M419"/>
      <c r="N419"/>
      <c r="R419"/>
    </row>
    <row r="420" spans="1:18" x14ac:dyDescent="0.2">
      <c r="A420"/>
      <c r="B420"/>
      <c r="C420"/>
      <c r="D420"/>
      <c r="E420"/>
      <c r="F420"/>
      <c r="G420"/>
      <c r="H420"/>
      <c r="I420"/>
      <c r="J420"/>
      <c r="K420"/>
      <c r="L420"/>
      <c r="M420"/>
      <c r="N420"/>
      <c r="R420"/>
    </row>
    <row r="421" spans="1:18" x14ac:dyDescent="0.2">
      <c r="A421"/>
      <c r="B421"/>
      <c r="C421"/>
      <c r="D421"/>
      <c r="E421"/>
      <c r="F421"/>
      <c r="G421"/>
      <c r="H421"/>
      <c r="I421"/>
      <c r="J421"/>
      <c r="K421"/>
      <c r="L421"/>
      <c r="M421"/>
      <c r="N421"/>
      <c r="R421"/>
    </row>
    <row r="422" spans="1:18" x14ac:dyDescent="0.2">
      <c r="A422"/>
      <c r="B422"/>
      <c r="C422"/>
      <c r="D422"/>
      <c r="E422"/>
      <c r="F422"/>
      <c r="G422"/>
      <c r="H422"/>
      <c r="I422"/>
      <c r="J422"/>
      <c r="K422"/>
      <c r="L422"/>
      <c r="M422"/>
      <c r="N422"/>
      <c r="R422"/>
    </row>
    <row r="423" spans="1:18" x14ac:dyDescent="0.2">
      <c r="A423"/>
      <c r="B423"/>
      <c r="C423"/>
      <c r="D423"/>
      <c r="E423"/>
      <c r="F423"/>
      <c r="G423"/>
      <c r="H423"/>
      <c r="I423"/>
      <c r="J423"/>
      <c r="K423"/>
      <c r="L423"/>
      <c r="M423"/>
      <c r="N423"/>
      <c r="R423"/>
    </row>
    <row r="424" spans="1:18" x14ac:dyDescent="0.2">
      <c r="A424"/>
      <c r="B424"/>
      <c r="C424"/>
      <c r="D424"/>
      <c r="E424"/>
      <c r="F424"/>
      <c r="G424"/>
      <c r="H424"/>
      <c r="I424"/>
      <c r="J424"/>
      <c r="K424"/>
      <c r="L424"/>
      <c r="M424"/>
      <c r="N424"/>
      <c r="R424"/>
    </row>
    <row r="425" spans="1:18" x14ac:dyDescent="0.2">
      <c r="A425"/>
      <c r="B425"/>
      <c r="C425"/>
      <c r="D425"/>
      <c r="E425"/>
      <c r="F425"/>
      <c r="G425"/>
      <c r="H425"/>
      <c r="I425"/>
      <c r="J425"/>
      <c r="K425"/>
      <c r="L425"/>
      <c r="M425"/>
      <c r="N425"/>
      <c r="R425"/>
    </row>
    <row r="426" spans="1:18" x14ac:dyDescent="0.2">
      <c r="A426"/>
      <c r="B426"/>
      <c r="C426"/>
      <c r="D426"/>
      <c r="E426"/>
      <c r="F426"/>
      <c r="G426"/>
      <c r="H426"/>
      <c r="I426"/>
      <c r="J426"/>
      <c r="K426"/>
      <c r="L426"/>
      <c r="M426"/>
      <c r="N426"/>
      <c r="R426"/>
    </row>
    <row r="427" spans="1:18" x14ac:dyDescent="0.2">
      <c r="A427"/>
      <c r="B427"/>
      <c r="C427"/>
      <c r="D427"/>
      <c r="E427"/>
      <c r="F427"/>
      <c r="G427"/>
      <c r="H427"/>
      <c r="I427"/>
      <c r="J427"/>
      <c r="K427"/>
      <c r="L427"/>
      <c r="M427"/>
      <c r="N427"/>
      <c r="R427"/>
    </row>
    <row r="428" spans="1:18" x14ac:dyDescent="0.2">
      <c r="A428"/>
      <c r="B428"/>
      <c r="C428"/>
      <c r="D428"/>
      <c r="E428"/>
      <c r="F428"/>
      <c r="G428"/>
      <c r="H428"/>
      <c r="I428"/>
      <c r="J428"/>
      <c r="K428"/>
      <c r="L428"/>
      <c r="M428"/>
      <c r="N428"/>
      <c r="R428"/>
    </row>
    <row r="429" spans="1:18" x14ac:dyDescent="0.2">
      <c r="A429"/>
      <c r="B429"/>
      <c r="C429"/>
      <c r="D429"/>
      <c r="E429"/>
      <c r="F429"/>
      <c r="G429"/>
      <c r="H429"/>
      <c r="I429"/>
      <c r="J429"/>
      <c r="K429"/>
      <c r="L429"/>
      <c r="M429"/>
      <c r="N429"/>
      <c r="R429"/>
    </row>
    <row r="430" spans="1:18" x14ac:dyDescent="0.2">
      <c r="A430"/>
      <c r="B430"/>
      <c r="C430"/>
      <c r="D430"/>
      <c r="E430"/>
      <c r="F430"/>
      <c r="G430"/>
      <c r="H430"/>
      <c r="I430"/>
      <c r="J430"/>
      <c r="K430"/>
      <c r="L430"/>
      <c r="M430"/>
      <c r="N430"/>
      <c r="R430"/>
    </row>
    <row r="431" spans="1:18" x14ac:dyDescent="0.2">
      <c r="A431"/>
      <c r="B431"/>
      <c r="C431"/>
      <c r="D431"/>
      <c r="E431"/>
      <c r="F431"/>
      <c r="G431"/>
      <c r="H431"/>
      <c r="I431"/>
      <c r="J431"/>
      <c r="K431"/>
      <c r="L431"/>
      <c r="M431"/>
      <c r="N431"/>
      <c r="R431"/>
    </row>
    <row r="432" spans="1:18" x14ac:dyDescent="0.2">
      <c r="A432"/>
      <c r="B432"/>
      <c r="C432"/>
      <c r="D432"/>
      <c r="E432"/>
      <c r="F432"/>
      <c r="G432"/>
      <c r="H432"/>
      <c r="I432"/>
      <c r="J432"/>
      <c r="K432"/>
      <c r="L432"/>
      <c r="M432"/>
      <c r="N432"/>
      <c r="R432"/>
    </row>
    <row r="433" spans="1:18" x14ac:dyDescent="0.2">
      <c r="A433"/>
      <c r="B433"/>
      <c r="C433"/>
      <c r="D433"/>
      <c r="E433"/>
      <c r="F433"/>
      <c r="G433"/>
      <c r="H433"/>
      <c r="I433"/>
      <c r="J433"/>
      <c r="K433"/>
      <c r="L433"/>
      <c r="M433"/>
      <c r="N433"/>
      <c r="R433"/>
    </row>
    <row r="434" spans="1:18" x14ac:dyDescent="0.2">
      <c r="A434"/>
      <c r="B434"/>
      <c r="C434"/>
      <c r="D434"/>
      <c r="E434"/>
      <c r="F434"/>
      <c r="G434"/>
      <c r="H434"/>
      <c r="I434"/>
      <c r="J434"/>
      <c r="K434"/>
      <c r="L434"/>
      <c r="M434"/>
      <c r="N434"/>
      <c r="R434"/>
    </row>
    <row r="435" spans="1:18" x14ac:dyDescent="0.2">
      <c r="A435"/>
      <c r="B435"/>
      <c r="C435"/>
      <c r="D435"/>
      <c r="E435"/>
      <c r="F435"/>
      <c r="G435"/>
      <c r="H435"/>
      <c r="I435"/>
      <c r="J435"/>
      <c r="K435"/>
      <c r="L435"/>
      <c r="M435"/>
      <c r="N435"/>
      <c r="R435"/>
    </row>
    <row r="436" spans="1:18" x14ac:dyDescent="0.2">
      <c r="A436"/>
      <c r="B436"/>
      <c r="C436"/>
      <c r="D436"/>
      <c r="E436"/>
      <c r="F436"/>
      <c r="G436"/>
      <c r="H436"/>
      <c r="I436"/>
      <c r="J436"/>
      <c r="K436"/>
      <c r="L436"/>
      <c r="M436"/>
      <c r="N436"/>
      <c r="R436"/>
    </row>
    <row r="437" spans="1:18" x14ac:dyDescent="0.2">
      <c r="A437"/>
      <c r="B437"/>
      <c r="C437"/>
      <c r="D437"/>
      <c r="E437"/>
      <c r="F437"/>
      <c r="G437"/>
      <c r="H437"/>
      <c r="I437"/>
      <c r="J437"/>
      <c r="K437"/>
      <c r="L437"/>
      <c r="M437"/>
      <c r="N437"/>
      <c r="R437"/>
    </row>
    <row r="438" spans="1:18" x14ac:dyDescent="0.2">
      <c r="A438"/>
      <c r="B438"/>
      <c r="C438"/>
      <c r="D438"/>
      <c r="E438"/>
      <c r="F438"/>
      <c r="G438"/>
      <c r="H438"/>
      <c r="I438"/>
      <c r="J438"/>
      <c r="K438"/>
      <c r="L438"/>
      <c r="M438"/>
      <c r="N438"/>
      <c r="R438"/>
    </row>
    <row r="439" spans="1:18" x14ac:dyDescent="0.2">
      <c r="A439"/>
      <c r="B439"/>
      <c r="C439"/>
      <c r="D439"/>
      <c r="E439"/>
      <c r="F439"/>
      <c r="G439"/>
      <c r="H439"/>
      <c r="I439"/>
      <c r="J439"/>
      <c r="K439"/>
      <c r="L439"/>
      <c r="M439"/>
      <c r="N439"/>
      <c r="R439"/>
    </row>
    <row r="440" spans="1:18" x14ac:dyDescent="0.2">
      <c r="A440"/>
      <c r="B440"/>
      <c r="C440"/>
      <c r="D440"/>
      <c r="E440"/>
      <c r="F440"/>
      <c r="G440"/>
      <c r="H440"/>
      <c r="I440"/>
      <c r="J440"/>
      <c r="K440"/>
      <c r="L440"/>
      <c r="M440"/>
      <c r="N440"/>
      <c r="R440"/>
    </row>
    <row r="441" spans="1:18" x14ac:dyDescent="0.2">
      <c r="A441"/>
      <c r="B441"/>
      <c r="C441"/>
      <c r="D441"/>
      <c r="E441"/>
      <c r="F441"/>
      <c r="G441"/>
      <c r="H441"/>
      <c r="I441"/>
      <c r="J441"/>
      <c r="K441"/>
      <c r="L441"/>
      <c r="M441"/>
      <c r="N441"/>
      <c r="R441"/>
    </row>
    <row r="442" spans="1:18" x14ac:dyDescent="0.2">
      <c r="A442"/>
      <c r="B442"/>
      <c r="C442"/>
      <c r="D442"/>
      <c r="E442"/>
      <c r="F442"/>
      <c r="G442"/>
      <c r="H442"/>
      <c r="I442"/>
      <c r="J442"/>
      <c r="K442"/>
      <c r="L442"/>
      <c r="M442"/>
      <c r="N442"/>
      <c r="R442"/>
    </row>
    <row r="443" spans="1:18" x14ac:dyDescent="0.2">
      <c r="A443"/>
      <c r="B443"/>
      <c r="C443"/>
      <c r="D443"/>
      <c r="E443"/>
      <c r="F443"/>
      <c r="G443"/>
      <c r="H443"/>
      <c r="I443"/>
      <c r="J443"/>
      <c r="K443"/>
      <c r="L443"/>
      <c r="M443"/>
      <c r="N443"/>
      <c r="R443"/>
    </row>
    <row r="444" spans="1:18" x14ac:dyDescent="0.2">
      <c r="A444"/>
      <c r="B444"/>
      <c r="C444"/>
      <c r="D444"/>
      <c r="E444"/>
      <c r="F444"/>
      <c r="G444"/>
      <c r="H444"/>
      <c r="I444"/>
      <c r="J444"/>
      <c r="K444"/>
      <c r="L444"/>
      <c r="M444"/>
      <c r="N444"/>
      <c r="R444"/>
    </row>
    <row r="445" spans="1:18" x14ac:dyDescent="0.2">
      <c r="A445"/>
      <c r="B445"/>
      <c r="C445"/>
      <c r="D445"/>
      <c r="E445"/>
      <c r="F445"/>
      <c r="G445"/>
      <c r="H445"/>
      <c r="I445"/>
      <c r="J445"/>
      <c r="K445"/>
      <c r="L445"/>
      <c r="M445"/>
      <c r="N445"/>
      <c r="R445"/>
    </row>
    <row r="446" spans="1:18" x14ac:dyDescent="0.2">
      <c r="A446"/>
      <c r="B446"/>
      <c r="C446"/>
      <c r="D446"/>
      <c r="E446"/>
      <c r="F446"/>
      <c r="G446"/>
      <c r="H446"/>
      <c r="I446"/>
      <c r="J446"/>
      <c r="K446"/>
      <c r="L446"/>
      <c r="M446"/>
      <c r="N446"/>
      <c r="R446"/>
    </row>
    <row r="447" spans="1:18" x14ac:dyDescent="0.2">
      <c r="A447"/>
      <c r="B447"/>
      <c r="C447"/>
      <c r="D447"/>
      <c r="E447"/>
      <c r="F447"/>
      <c r="G447"/>
      <c r="H447"/>
      <c r="I447"/>
      <c r="J447"/>
      <c r="K447"/>
      <c r="L447"/>
      <c r="M447"/>
      <c r="N447"/>
      <c r="R447"/>
    </row>
    <row r="448" spans="1:18" x14ac:dyDescent="0.2">
      <c r="A448"/>
      <c r="B448"/>
      <c r="C448"/>
      <c r="D448"/>
      <c r="E448"/>
      <c r="F448"/>
      <c r="G448"/>
      <c r="H448"/>
      <c r="I448"/>
      <c r="J448"/>
      <c r="K448"/>
      <c r="L448"/>
      <c r="M448"/>
      <c r="N448"/>
      <c r="R448"/>
    </row>
    <row r="449" spans="1:18" x14ac:dyDescent="0.2">
      <c r="A449"/>
      <c r="B449"/>
      <c r="C449"/>
      <c r="D449"/>
      <c r="E449"/>
      <c r="F449"/>
      <c r="G449"/>
      <c r="H449"/>
      <c r="I449"/>
      <c r="J449"/>
      <c r="K449"/>
      <c r="L449"/>
      <c r="M449"/>
      <c r="N449"/>
      <c r="R449"/>
    </row>
    <row r="450" spans="1:18" x14ac:dyDescent="0.2">
      <c r="A450"/>
      <c r="B450"/>
      <c r="C450"/>
      <c r="D450"/>
      <c r="E450"/>
      <c r="F450"/>
      <c r="G450"/>
      <c r="H450"/>
      <c r="I450"/>
      <c r="J450"/>
      <c r="K450"/>
      <c r="L450"/>
      <c r="M450"/>
      <c r="N450"/>
      <c r="R450"/>
    </row>
    <row r="451" spans="1:18" x14ac:dyDescent="0.2">
      <c r="A451"/>
      <c r="B451"/>
      <c r="C451"/>
      <c r="D451"/>
      <c r="E451"/>
      <c r="F451"/>
      <c r="G451"/>
      <c r="H451"/>
      <c r="I451"/>
      <c r="J451"/>
      <c r="K451"/>
      <c r="L451"/>
      <c r="M451"/>
      <c r="N451"/>
      <c r="R451"/>
    </row>
    <row r="452" spans="1:18" x14ac:dyDescent="0.2">
      <c r="A452"/>
      <c r="B452"/>
      <c r="C452"/>
      <c r="D452"/>
      <c r="E452"/>
      <c r="F452"/>
      <c r="G452"/>
      <c r="H452"/>
      <c r="I452"/>
      <c r="J452"/>
      <c r="K452"/>
      <c r="L452"/>
      <c r="M452"/>
      <c r="N452"/>
      <c r="R452"/>
    </row>
    <row r="453" spans="1:18" x14ac:dyDescent="0.2">
      <c r="A453"/>
      <c r="B453"/>
      <c r="C453"/>
      <c r="D453"/>
      <c r="E453"/>
      <c r="F453"/>
      <c r="G453"/>
      <c r="H453"/>
      <c r="I453"/>
      <c r="J453"/>
      <c r="K453"/>
      <c r="L453"/>
      <c r="M453"/>
      <c r="N453"/>
      <c r="R453"/>
    </row>
    <row r="454" spans="1:18" x14ac:dyDescent="0.2">
      <c r="A454"/>
      <c r="B454"/>
      <c r="C454"/>
      <c r="D454"/>
      <c r="E454"/>
      <c r="F454"/>
      <c r="G454"/>
      <c r="H454"/>
      <c r="I454"/>
      <c r="J454"/>
      <c r="K454"/>
      <c r="L454"/>
      <c r="M454"/>
      <c r="N454"/>
      <c r="R454"/>
    </row>
    <row r="455" spans="1:18" x14ac:dyDescent="0.2">
      <c r="A455"/>
      <c r="B455"/>
      <c r="C455"/>
      <c r="D455"/>
      <c r="E455"/>
      <c r="F455"/>
      <c r="G455"/>
      <c r="H455"/>
      <c r="I455"/>
      <c r="J455"/>
      <c r="K455"/>
      <c r="L455"/>
      <c r="M455"/>
      <c r="N455"/>
      <c r="R455"/>
    </row>
    <row r="456" spans="1:18" x14ac:dyDescent="0.2">
      <c r="A456"/>
      <c r="B456"/>
      <c r="C456"/>
      <c r="D456"/>
      <c r="E456"/>
      <c r="F456"/>
      <c r="G456"/>
      <c r="H456"/>
      <c r="I456"/>
      <c r="J456"/>
      <c r="K456"/>
      <c r="L456"/>
      <c r="M456"/>
      <c r="N456"/>
      <c r="R456"/>
    </row>
    <row r="457" spans="1:18" x14ac:dyDescent="0.2">
      <c r="A457"/>
      <c r="B457"/>
      <c r="C457"/>
      <c r="D457"/>
      <c r="E457"/>
      <c r="F457"/>
      <c r="G457"/>
      <c r="H457"/>
      <c r="I457"/>
      <c r="J457"/>
      <c r="K457"/>
      <c r="L457"/>
      <c r="M457"/>
      <c r="N457"/>
      <c r="R457"/>
    </row>
    <row r="458" spans="1:18" x14ac:dyDescent="0.2">
      <c r="A458"/>
      <c r="B458"/>
      <c r="C458"/>
      <c r="D458"/>
      <c r="E458"/>
      <c r="F458"/>
      <c r="G458"/>
      <c r="H458"/>
      <c r="I458"/>
      <c r="J458"/>
      <c r="K458"/>
      <c r="L458"/>
      <c r="M458"/>
      <c r="N458"/>
      <c r="R458"/>
    </row>
    <row r="459" spans="1:18" x14ac:dyDescent="0.2">
      <c r="A459"/>
      <c r="B459"/>
      <c r="C459"/>
      <c r="D459"/>
      <c r="E459"/>
      <c r="F459"/>
      <c r="G459"/>
      <c r="H459"/>
      <c r="I459"/>
      <c r="J459"/>
      <c r="K459"/>
      <c r="L459"/>
      <c r="M459"/>
      <c r="N459"/>
      <c r="R459"/>
    </row>
    <row r="460" spans="1:18" x14ac:dyDescent="0.2">
      <c r="A460"/>
      <c r="B460"/>
      <c r="C460"/>
      <c r="D460"/>
      <c r="E460"/>
      <c r="F460"/>
      <c r="G460"/>
      <c r="H460"/>
      <c r="I460"/>
      <c r="J460"/>
      <c r="K460"/>
      <c r="L460"/>
      <c r="M460"/>
      <c r="N460"/>
      <c r="R460"/>
    </row>
    <row r="461" spans="1:18" x14ac:dyDescent="0.2">
      <c r="A461"/>
      <c r="B461"/>
      <c r="C461"/>
      <c r="D461"/>
      <c r="E461"/>
      <c r="F461"/>
      <c r="G461"/>
      <c r="H461"/>
      <c r="I461"/>
      <c r="J461"/>
      <c r="K461"/>
      <c r="L461"/>
      <c r="M461"/>
      <c r="N461"/>
      <c r="R461"/>
    </row>
    <row r="462" spans="1:18" x14ac:dyDescent="0.2">
      <c r="A462"/>
      <c r="B462"/>
      <c r="C462"/>
      <c r="D462"/>
      <c r="E462"/>
      <c r="F462"/>
      <c r="G462"/>
      <c r="H462"/>
      <c r="I462"/>
      <c r="J462"/>
      <c r="K462"/>
      <c r="L462"/>
      <c r="M462"/>
      <c r="N462"/>
      <c r="R462"/>
    </row>
    <row r="463" spans="1:18" x14ac:dyDescent="0.2">
      <c r="A463"/>
      <c r="B463"/>
      <c r="C463"/>
      <c r="D463"/>
      <c r="E463"/>
      <c r="F463"/>
      <c r="G463"/>
      <c r="H463"/>
      <c r="I463"/>
      <c r="J463"/>
      <c r="K463"/>
      <c r="L463"/>
      <c r="M463"/>
      <c r="N463"/>
      <c r="R463"/>
    </row>
    <row r="464" spans="1:18" x14ac:dyDescent="0.2">
      <c r="A464"/>
      <c r="B464"/>
      <c r="C464"/>
      <c r="D464"/>
      <c r="E464"/>
      <c r="F464"/>
      <c r="G464"/>
      <c r="H464"/>
      <c r="I464"/>
      <c r="J464"/>
      <c r="K464"/>
      <c r="L464"/>
      <c r="M464"/>
      <c r="N464"/>
      <c r="R464"/>
    </row>
    <row r="465" spans="1:18" x14ac:dyDescent="0.2">
      <c r="A465"/>
      <c r="B465"/>
      <c r="C465"/>
      <c r="D465"/>
      <c r="E465"/>
      <c r="F465"/>
      <c r="G465"/>
      <c r="H465"/>
      <c r="I465"/>
      <c r="J465"/>
      <c r="K465"/>
      <c r="L465"/>
      <c r="M465"/>
      <c r="N465"/>
      <c r="R465"/>
    </row>
    <row r="466" spans="1:18" x14ac:dyDescent="0.2">
      <c r="A466"/>
      <c r="B466"/>
      <c r="C466"/>
      <c r="D466"/>
      <c r="E466"/>
      <c r="F466"/>
      <c r="G466"/>
      <c r="H466"/>
      <c r="I466"/>
      <c r="J466"/>
      <c r="K466"/>
      <c r="L466"/>
      <c r="M466"/>
      <c r="N466"/>
      <c r="R466"/>
    </row>
    <row r="467" spans="1:18" x14ac:dyDescent="0.2">
      <c r="A467"/>
      <c r="B467"/>
      <c r="C467"/>
      <c r="D467"/>
      <c r="E467"/>
      <c r="F467"/>
      <c r="G467"/>
      <c r="H467"/>
      <c r="I467"/>
      <c r="J467"/>
      <c r="K467"/>
      <c r="L467"/>
      <c r="M467"/>
      <c r="N467"/>
      <c r="R467"/>
    </row>
    <row r="468" spans="1:18" x14ac:dyDescent="0.2">
      <c r="A468"/>
      <c r="B468"/>
      <c r="C468"/>
      <c r="D468"/>
      <c r="E468"/>
      <c r="F468"/>
      <c r="G468"/>
      <c r="H468"/>
      <c r="I468"/>
      <c r="J468"/>
      <c r="K468"/>
      <c r="L468"/>
      <c r="M468"/>
      <c r="N468"/>
      <c r="R468"/>
    </row>
    <row r="469" spans="1:18" x14ac:dyDescent="0.2">
      <c r="A469"/>
      <c r="B469"/>
      <c r="C469"/>
      <c r="D469"/>
      <c r="E469"/>
      <c r="F469"/>
      <c r="G469"/>
      <c r="H469"/>
      <c r="I469"/>
      <c r="J469"/>
      <c r="K469"/>
      <c r="L469"/>
      <c r="M469"/>
      <c r="N469"/>
      <c r="R469"/>
    </row>
    <row r="470" spans="1:18" x14ac:dyDescent="0.2">
      <c r="A470"/>
      <c r="B470"/>
      <c r="C470"/>
      <c r="D470"/>
      <c r="E470"/>
      <c r="F470"/>
      <c r="G470"/>
      <c r="H470"/>
      <c r="I470"/>
      <c r="J470"/>
      <c r="K470"/>
      <c r="L470"/>
      <c r="M470"/>
      <c r="N470"/>
      <c r="R470"/>
    </row>
    <row r="471" spans="1:18" x14ac:dyDescent="0.2">
      <c r="A471"/>
      <c r="B471"/>
      <c r="C471"/>
      <c r="D471"/>
      <c r="E471"/>
      <c r="F471"/>
      <c r="G471"/>
      <c r="H471"/>
      <c r="I471"/>
      <c r="J471"/>
      <c r="K471"/>
      <c r="L471"/>
      <c r="M471"/>
      <c r="N471"/>
      <c r="R471"/>
    </row>
    <row r="472" spans="1:18" x14ac:dyDescent="0.2">
      <c r="A472"/>
      <c r="B472"/>
      <c r="C472"/>
      <c r="D472"/>
      <c r="E472"/>
      <c r="F472"/>
      <c r="G472"/>
      <c r="H472"/>
      <c r="I472"/>
      <c r="J472"/>
      <c r="K472"/>
      <c r="L472"/>
      <c r="M472"/>
      <c r="N472"/>
      <c r="R472"/>
    </row>
    <row r="473" spans="1:18" x14ac:dyDescent="0.2">
      <c r="A473"/>
      <c r="B473"/>
      <c r="C473"/>
      <c r="D473"/>
      <c r="E473"/>
      <c r="F473"/>
      <c r="G473"/>
      <c r="H473"/>
      <c r="I473"/>
      <c r="J473"/>
      <c r="K473"/>
      <c r="L473"/>
      <c r="M473"/>
      <c r="N473"/>
      <c r="R473"/>
    </row>
    <row r="474" spans="1:18" x14ac:dyDescent="0.2">
      <c r="A474"/>
      <c r="B474"/>
      <c r="C474"/>
      <c r="D474"/>
      <c r="E474"/>
      <c r="F474"/>
      <c r="G474"/>
      <c r="H474"/>
      <c r="I474"/>
      <c r="J474"/>
      <c r="K474"/>
      <c r="L474"/>
      <c r="M474"/>
      <c r="N474"/>
      <c r="R474"/>
    </row>
    <row r="475" spans="1:18" x14ac:dyDescent="0.2">
      <c r="A475"/>
      <c r="B475"/>
      <c r="C475"/>
      <c r="D475"/>
      <c r="E475"/>
      <c r="F475"/>
      <c r="G475"/>
      <c r="H475"/>
      <c r="I475"/>
      <c r="J475"/>
      <c r="K475"/>
      <c r="L475"/>
      <c r="M475"/>
      <c r="N475"/>
      <c r="R475"/>
    </row>
    <row r="476" spans="1:18" x14ac:dyDescent="0.2">
      <c r="A476"/>
      <c r="B476"/>
      <c r="C476"/>
      <c r="D476"/>
      <c r="E476"/>
      <c r="F476"/>
      <c r="G476"/>
      <c r="H476"/>
      <c r="I476"/>
      <c r="J476"/>
      <c r="K476"/>
      <c r="L476"/>
      <c r="M476"/>
      <c r="N476"/>
      <c r="R476"/>
    </row>
    <row r="477" spans="1:18" x14ac:dyDescent="0.2">
      <c r="A477"/>
      <c r="B477"/>
      <c r="C477"/>
      <c r="D477"/>
      <c r="E477"/>
      <c r="F477"/>
      <c r="G477"/>
      <c r="H477"/>
      <c r="I477"/>
      <c r="J477"/>
      <c r="K477"/>
      <c r="L477"/>
      <c r="M477"/>
      <c r="N477"/>
      <c r="R477"/>
    </row>
    <row r="478" spans="1:18" x14ac:dyDescent="0.2">
      <c r="A478"/>
      <c r="B478"/>
      <c r="C478"/>
      <c r="D478"/>
      <c r="E478"/>
      <c r="F478"/>
      <c r="G478"/>
      <c r="H478"/>
      <c r="I478"/>
      <c r="J478"/>
      <c r="K478"/>
      <c r="L478"/>
      <c r="M478"/>
      <c r="N478"/>
      <c r="R478"/>
    </row>
    <row r="479" spans="1:18" x14ac:dyDescent="0.2">
      <c r="A479"/>
      <c r="B479"/>
      <c r="C479"/>
      <c r="D479"/>
      <c r="E479"/>
      <c r="F479"/>
      <c r="G479"/>
      <c r="H479"/>
      <c r="I479"/>
      <c r="J479"/>
      <c r="K479"/>
      <c r="L479"/>
      <c r="M479"/>
      <c r="N479"/>
      <c r="R479"/>
    </row>
    <row r="480" spans="1:18" x14ac:dyDescent="0.2">
      <c r="A480"/>
      <c r="B480"/>
      <c r="C480"/>
      <c r="D480"/>
      <c r="E480"/>
      <c r="F480"/>
      <c r="G480"/>
      <c r="H480"/>
      <c r="I480"/>
      <c r="J480"/>
      <c r="K480"/>
      <c r="L480"/>
      <c r="M480"/>
      <c r="N480"/>
      <c r="R480"/>
    </row>
    <row r="481" spans="1:18" x14ac:dyDescent="0.2">
      <c r="A481"/>
      <c r="B481"/>
      <c r="C481"/>
      <c r="D481"/>
      <c r="E481"/>
      <c r="F481"/>
      <c r="G481"/>
      <c r="H481"/>
      <c r="I481"/>
      <c r="J481"/>
      <c r="K481"/>
      <c r="L481"/>
      <c r="M481"/>
      <c r="N481"/>
      <c r="R481"/>
    </row>
    <row r="482" spans="1:18" x14ac:dyDescent="0.2">
      <c r="A482"/>
      <c r="B482"/>
      <c r="C482"/>
      <c r="D482"/>
      <c r="E482"/>
      <c r="F482"/>
      <c r="G482"/>
      <c r="H482"/>
      <c r="I482"/>
      <c r="J482"/>
      <c r="K482"/>
      <c r="L482"/>
      <c r="M482"/>
      <c r="N482"/>
      <c r="R482"/>
    </row>
    <row r="483" spans="1:18" x14ac:dyDescent="0.2">
      <c r="A483"/>
      <c r="B483"/>
      <c r="C483"/>
      <c r="D483"/>
      <c r="E483"/>
      <c r="F483"/>
      <c r="G483"/>
      <c r="H483"/>
      <c r="I483"/>
      <c r="J483"/>
      <c r="K483"/>
      <c r="L483"/>
      <c r="M483"/>
      <c r="N483"/>
      <c r="R483"/>
    </row>
    <row r="484" spans="1:18" x14ac:dyDescent="0.2">
      <c r="A484"/>
      <c r="B484"/>
      <c r="C484"/>
      <c r="D484"/>
      <c r="E484"/>
      <c r="F484"/>
      <c r="G484"/>
      <c r="H484"/>
      <c r="I484"/>
      <c r="J484"/>
      <c r="K484"/>
      <c r="L484"/>
      <c r="M484"/>
      <c r="N484"/>
      <c r="R484"/>
    </row>
    <row r="485" spans="1:18" x14ac:dyDescent="0.2">
      <c r="A485"/>
      <c r="B485"/>
      <c r="C485"/>
      <c r="D485"/>
      <c r="E485"/>
      <c r="F485"/>
      <c r="G485"/>
      <c r="H485"/>
      <c r="I485"/>
      <c r="J485"/>
      <c r="K485"/>
      <c r="L485"/>
      <c r="M485"/>
      <c r="N485"/>
      <c r="R485"/>
    </row>
    <row r="486" spans="1:18" x14ac:dyDescent="0.2">
      <c r="A486"/>
      <c r="B486"/>
      <c r="C486"/>
      <c r="D486"/>
      <c r="E486"/>
      <c r="F486"/>
      <c r="G486"/>
      <c r="H486"/>
      <c r="I486"/>
      <c r="J486"/>
      <c r="K486"/>
      <c r="L486"/>
      <c r="M486"/>
      <c r="N486"/>
      <c r="R486"/>
    </row>
    <row r="487" spans="1:18" x14ac:dyDescent="0.2">
      <c r="A487"/>
      <c r="B487"/>
      <c r="C487"/>
      <c r="D487"/>
      <c r="E487"/>
      <c r="F487"/>
      <c r="G487"/>
      <c r="H487"/>
      <c r="I487"/>
      <c r="J487"/>
      <c r="K487"/>
      <c r="L487"/>
      <c r="M487"/>
      <c r="N487"/>
      <c r="R487"/>
    </row>
    <row r="488" spans="1:18" x14ac:dyDescent="0.2">
      <c r="A488"/>
      <c r="B488"/>
      <c r="C488"/>
      <c r="D488"/>
      <c r="E488"/>
      <c r="F488"/>
      <c r="G488"/>
      <c r="H488"/>
      <c r="I488"/>
      <c r="J488"/>
      <c r="K488"/>
      <c r="L488"/>
      <c r="M488"/>
      <c r="N488"/>
      <c r="R488"/>
    </row>
    <row r="489" spans="1:18" x14ac:dyDescent="0.2">
      <c r="A489"/>
      <c r="B489"/>
      <c r="C489"/>
      <c r="D489"/>
      <c r="E489"/>
      <c r="F489"/>
      <c r="G489"/>
      <c r="H489"/>
      <c r="I489"/>
      <c r="J489"/>
      <c r="K489"/>
      <c r="L489"/>
      <c r="M489"/>
      <c r="N489"/>
      <c r="R489"/>
    </row>
    <row r="490" spans="1:18" x14ac:dyDescent="0.2">
      <c r="A490"/>
      <c r="B490"/>
      <c r="C490"/>
      <c r="D490"/>
      <c r="E490"/>
      <c r="F490"/>
      <c r="G490"/>
      <c r="H490"/>
      <c r="I490"/>
      <c r="J490"/>
      <c r="K490"/>
      <c r="L490"/>
      <c r="M490"/>
      <c r="N490"/>
      <c r="R490"/>
    </row>
    <row r="491" spans="1:18" x14ac:dyDescent="0.2">
      <c r="A491"/>
      <c r="B491"/>
      <c r="C491"/>
      <c r="D491"/>
      <c r="E491"/>
      <c r="F491"/>
      <c r="G491"/>
      <c r="H491"/>
      <c r="I491"/>
      <c r="J491"/>
      <c r="K491"/>
      <c r="L491"/>
      <c r="M491"/>
      <c r="N491"/>
      <c r="R491"/>
    </row>
    <row r="492" spans="1:18" x14ac:dyDescent="0.2">
      <c r="A492"/>
      <c r="B492"/>
      <c r="C492"/>
      <c r="D492"/>
      <c r="E492"/>
      <c r="F492"/>
      <c r="G492"/>
      <c r="H492"/>
      <c r="I492"/>
      <c r="J492"/>
      <c r="K492"/>
      <c r="L492"/>
      <c r="M492"/>
      <c r="N492"/>
      <c r="R492"/>
    </row>
    <row r="493" spans="1:18" x14ac:dyDescent="0.2">
      <c r="A493"/>
      <c r="B493"/>
      <c r="C493"/>
      <c r="D493"/>
      <c r="E493"/>
      <c r="F493"/>
      <c r="G493"/>
      <c r="H493"/>
      <c r="I493"/>
      <c r="J493"/>
      <c r="K493"/>
      <c r="L493"/>
      <c r="M493"/>
      <c r="N493"/>
      <c r="R493"/>
    </row>
    <row r="494" spans="1:18" x14ac:dyDescent="0.2">
      <c r="A494"/>
      <c r="B494"/>
      <c r="C494"/>
      <c r="D494"/>
      <c r="E494"/>
      <c r="F494"/>
      <c r="G494"/>
      <c r="H494"/>
      <c r="I494"/>
      <c r="J494"/>
      <c r="K494"/>
      <c r="L494"/>
      <c r="M494"/>
      <c r="N494"/>
      <c r="R494"/>
    </row>
    <row r="495" spans="1:18" x14ac:dyDescent="0.2">
      <c r="A495"/>
      <c r="B495"/>
      <c r="C495"/>
      <c r="D495"/>
      <c r="E495"/>
      <c r="F495"/>
      <c r="G495"/>
      <c r="H495"/>
      <c r="I495"/>
      <c r="J495"/>
      <c r="K495"/>
      <c r="L495"/>
      <c r="M495"/>
      <c r="N495"/>
      <c r="R495"/>
    </row>
    <row r="496" spans="1:18" x14ac:dyDescent="0.2">
      <c r="A496"/>
      <c r="B496"/>
      <c r="C496"/>
      <c r="D496"/>
      <c r="E496"/>
      <c r="F496"/>
      <c r="G496"/>
      <c r="H496"/>
      <c r="I496"/>
      <c r="J496"/>
      <c r="K496"/>
      <c r="L496"/>
      <c r="M496"/>
      <c r="N496"/>
      <c r="R496"/>
    </row>
    <row r="497" spans="1:18" x14ac:dyDescent="0.2">
      <c r="A497"/>
      <c r="B497"/>
      <c r="C497"/>
      <c r="D497"/>
      <c r="E497"/>
      <c r="F497"/>
      <c r="G497"/>
      <c r="H497"/>
      <c r="I497"/>
      <c r="J497"/>
      <c r="K497"/>
      <c r="L497"/>
      <c r="M497"/>
      <c r="N497"/>
      <c r="R497"/>
    </row>
    <row r="498" spans="1:18" x14ac:dyDescent="0.2">
      <c r="A498"/>
      <c r="B498"/>
      <c r="C498"/>
      <c r="D498"/>
      <c r="E498"/>
      <c r="F498"/>
      <c r="G498"/>
      <c r="H498"/>
      <c r="I498"/>
      <c r="J498"/>
      <c r="K498"/>
      <c r="L498"/>
      <c r="M498"/>
      <c r="N498"/>
      <c r="R498"/>
    </row>
    <row r="499" spans="1:18" x14ac:dyDescent="0.2">
      <c r="A499"/>
      <c r="B499"/>
      <c r="C499"/>
      <c r="D499"/>
      <c r="E499"/>
      <c r="F499"/>
      <c r="G499"/>
      <c r="H499"/>
      <c r="I499"/>
      <c r="J499"/>
      <c r="K499"/>
      <c r="L499"/>
      <c r="M499"/>
      <c r="N499"/>
      <c r="R499"/>
    </row>
    <row r="500" spans="1:18" x14ac:dyDescent="0.2">
      <c r="A500"/>
      <c r="B500"/>
      <c r="C500"/>
      <c r="D500"/>
      <c r="E500"/>
      <c r="F500"/>
      <c r="G500"/>
      <c r="H500"/>
      <c r="I500"/>
      <c r="J500"/>
      <c r="K500"/>
      <c r="L500"/>
      <c r="M500"/>
      <c r="N500"/>
      <c r="R500"/>
    </row>
    <row r="501" spans="1:18" x14ac:dyDescent="0.2">
      <c r="A501"/>
      <c r="B501"/>
      <c r="C501"/>
      <c r="D501"/>
      <c r="E501"/>
      <c r="F501"/>
      <c r="G501"/>
      <c r="H501"/>
      <c r="I501"/>
      <c r="J501"/>
      <c r="K501"/>
      <c r="L501"/>
      <c r="M501"/>
      <c r="N501"/>
      <c r="R501"/>
    </row>
    <row r="502" spans="1:18" x14ac:dyDescent="0.2">
      <c r="A502"/>
      <c r="B502"/>
      <c r="C502"/>
      <c r="D502"/>
      <c r="E502"/>
      <c r="F502"/>
      <c r="G502"/>
      <c r="H502"/>
      <c r="I502"/>
      <c r="J502"/>
      <c r="K502"/>
      <c r="L502"/>
      <c r="M502"/>
      <c r="N502"/>
      <c r="R502"/>
    </row>
    <row r="503" spans="1:18" x14ac:dyDescent="0.2">
      <c r="A503"/>
      <c r="B503"/>
      <c r="C503"/>
      <c r="D503"/>
      <c r="E503"/>
      <c r="F503"/>
      <c r="G503"/>
      <c r="H503"/>
      <c r="I503"/>
      <c r="J503"/>
      <c r="K503"/>
      <c r="L503"/>
      <c r="M503"/>
      <c r="N503"/>
      <c r="R503"/>
    </row>
    <row r="504" spans="1:18" x14ac:dyDescent="0.2">
      <c r="A504"/>
      <c r="B504"/>
      <c r="C504"/>
      <c r="D504"/>
      <c r="E504"/>
      <c r="F504"/>
      <c r="G504"/>
      <c r="H504"/>
      <c r="I504"/>
      <c r="J504"/>
      <c r="K504"/>
      <c r="L504"/>
      <c r="M504"/>
      <c r="N504"/>
      <c r="R504"/>
    </row>
    <row r="505" spans="1:18" x14ac:dyDescent="0.2">
      <c r="A505"/>
      <c r="B505"/>
      <c r="C505"/>
      <c r="D505"/>
      <c r="E505"/>
      <c r="F505"/>
      <c r="G505"/>
      <c r="H505"/>
      <c r="I505"/>
      <c r="J505"/>
      <c r="K505"/>
      <c r="L505"/>
      <c r="M505"/>
      <c r="N505"/>
      <c r="R505"/>
    </row>
    <row r="506" spans="1:18" x14ac:dyDescent="0.2">
      <c r="A506"/>
      <c r="B506"/>
      <c r="C506"/>
      <c r="D506"/>
      <c r="E506"/>
      <c r="F506"/>
      <c r="G506"/>
      <c r="H506"/>
      <c r="I506"/>
      <c r="J506"/>
      <c r="K506"/>
      <c r="L506"/>
      <c r="M506"/>
      <c r="N506"/>
      <c r="R506"/>
    </row>
    <row r="507" spans="1:18" x14ac:dyDescent="0.2">
      <c r="A507"/>
      <c r="B507"/>
      <c r="C507"/>
      <c r="D507"/>
      <c r="E507"/>
      <c r="F507"/>
      <c r="G507"/>
      <c r="H507"/>
      <c r="I507"/>
      <c r="J507"/>
      <c r="K507"/>
      <c r="L507"/>
      <c r="M507"/>
      <c r="N507"/>
      <c r="R507"/>
    </row>
    <row r="508" spans="1:18" x14ac:dyDescent="0.2">
      <c r="A508"/>
      <c r="B508"/>
      <c r="C508"/>
      <c r="D508"/>
      <c r="E508"/>
      <c r="F508"/>
      <c r="G508"/>
      <c r="H508"/>
      <c r="I508"/>
      <c r="J508"/>
      <c r="K508"/>
      <c r="L508"/>
      <c r="M508"/>
      <c r="N508"/>
      <c r="R508"/>
    </row>
    <row r="509" spans="1:18" x14ac:dyDescent="0.2">
      <c r="A509"/>
      <c r="B509"/>
      <c r="C509"/>
      <c r="D509"/>
      <c r="E509"/>
      <c r="F509"/>
      <c r="G509"/>
      <c r="H509"/>
      <c r="I509"/>
      <c r="J509"/>
      <c r="K509"/>
      <c r="L509"/>
      <c r="M509"/>
      <c r="N509"/>
      <c r="R509"/>
    </row>
    <row r="510" spans="1:18" x14ac:dyDescent="0.2">
      <c r="A510"/>
      <c r="B510"/>
      <c r="C510"/>
      <c r="D510"/>
      <c r="E510"/>
      <c r="F510"/>
      <c r="G510"/>
      <c r="H510"/>
      <c r="I510"/>
      <c r="J510"/>
      <c r="K510"/>
      <c r="L510"/>
      <c r="M510"/>
      <c r="N510"/>
      <c r="R510"/>
    </row>
    <row r="511" spans="1:18" x14ac:dyDescent="0.2">
      <c r="A511"/>
      <c r="B511"/>
      <c r="C511"/>
      <c r="D511"/>
      <c r="E511"/>
      <c r="F511"/>
      <c r="G511"/>
      <c r="H511"/>
      <c r="I511"/>
      <c r="J511"/>
      <c r="K511"/>
      <c r="L511"/>
      <c r="M511"/>
      <c r="N511"/>
      <c r="R511"/>
    </row>
    <row r="512" spans="1:18" x14ac:dyDescent="0.2">
      <c r="A512"/>
      <c r="B512"/>
      <c r="C512"/>
      <c r="D512"/>
      <c r="E512"/>
      <c r="F512"/>
      <c r="G512"/>
      <c r="H512"/>
      <c r="I512"/>
      <c r="J512"/>
      <c r="K512"/>
      <c r="L512"/>
      <c r="M512"/>
      <c r="N512"/>
      <c r="R512"/>
    </row>
    <row r="513" spans="1:18" x14ac:dyDescent="0.2">
      <c r="A513"/>
      <c r="B513"/>
      <c r="C513"/>
      <c r="D513"/>
      <c r="E513"/>
      <c r="F513"/>
      <c r="G513"/>
      <c r="H513"/>
      <c r="I513"/>
      <c r="J513"/>
      <c r="K513"/>
      <c r="L513"/>
      <c r="M513"/>
      <c r="N513"/>
      <c r="R513"/>
    </row>
  </sheetData>
  <autoFilter ref="A1:S513" xr:uid="{00000000-0009-0000-0000-000008000000}"/>
  <phoneticPr fontId="2" type="noConversion"/>
  <pageMargins left="0.78740157499999996" right="0.78740157499999996" top="0.984251969" bottom="0.984251969" header="0.4921259845" footer="0.4921259845"/>
  <headerFooter alignWithMargins="0"/>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2:H19"/>
  <sheetViews>
    <sheetView showGridLines="0" showRowColHeaders="0" workbookViewId="0">
      <selection activeCell="P2" sqref="P2"/>
    </sheetView>
  </sheetViews>
  <sheetFormatPr baseColWidth="10" defaultRowHeight="12.75" x14ac:dyDescent="0.2"/>
  <cols>
    <col min="1" max="1" width="21.140625" bestFit="1" customWidth="1"/>
    <col min="2" max="2" width="24" bestFit="1" customWidth="1"/>
    <col min="3" max="3" width="7.85546875" bestFit="1" customWidth="1"/>
    <col min="4" max="5" width="13.140625" bestFit="1" customWidth="1"/>
  </cols>
  <sheetData>
    <row r="2" spans="1:8" ht="116.25" customHeight="1" x14ac:dyDescent="0.2"/>
    <row r="3" spans="1:8" x14ac:dyDescent="0.2">
      <c r="A3" s="60" t="s">
        <v>635</v>
      </c>
      <c r="B3" s="60" t="s">
        <v>638</v>
      </c>
    </row>
    <row r="4" spans="1:8" x14ac:dyDescent="0.2">
      <c r="A4" s="60" t="s">
        <v>636</v>
      </c>
      <c r="B4" t="s">
        <v>12</v>
      </c>
      <c r="C4" t="s">
        <v>17</v>
      </c>
      <c r="D4" t="s">
        <v>637</v>
      </c>
      <c r="F4" t="str">
        <f>A4</f>
        <v>Étiquettes de lignes</v>
      </c>
      <c r="G4" t="str">
        <f t="shared" ref="G4:G15" si="0">B4</f>
        <v>femme</v>
      </c>
      <c r="H4" t="str">
        <f>C4</f>
        <v>homme</v>
      </c>
    </row>
    <row r="5" spans="1:8" x14ac:dyDescent="0.2">
      <c r="A5" s="61" t="s">
        <v>639</v>
      </c>
      <c r="B5" s="53">
        <v>1</v>
      </c>
      <c r="C5" s="53">
        <v>1</v>
      </c>
      <c r="D5" s="53">
        <v>2</v>
      </c>
      <c r="F5" s="45" t="s">
        <v>650</v>
      </c>
      <c r="G5" s="62">
        <f t="shared" si="0"/>
        <v>1</v>
      </c>
      <c r="H5" s="62">
        <f>-C5</f>
        <v>-1</v>
      </c>
    </row>
    <row r="6" spans="1:8" x14ac:dyDescent="0.2">
      <c r="A6" s="61" t="s">
        <v>640</v>
      </c>
      <c r="B6" s="53">
        <v>12</v>
      </c>
      <c r="C6" s="53">
        <v>11</v>
      </c>
      <c r="D6" s="53">
        <v>23</v>
      </c>
      <c r="F6" t="str">
        <f>A6&amp;" ans"</f>
        <v>20-24 ans</v>
      </c>
      <c r="G6" s="62">
        <f t="shared" si="0"/>
        <v>12</v>
      </c>
      <c r="H6" s="62">
        <f t="shared" ref="H6:H15" si="1">-C6</f>
        <v>-11</v>
      </c>
    </row>
    <row r="7" spans="1:8" x14ac:dyDescent="0.2">
      <c r="A7" s="61" t="s">
        <v>641</v>
      </c>
      <c r="B7" s="53">
        <v>33</v>
      </c>
      <c r="C7" s="53">
        <v>18</v>
      </c>
      <c r="D7" s="53">
        <v>51</v>
      </c>
      <c r="F7" t="str">
        <f t="shared" ref="F7:F15" si="2">A7&amp;" ans"</f>
        <v>25-29 ans</v>
      </c>
      <c r="G7" s="62">
        <f t="shared" si="0"/>
        <v>33</v>
      </c>
      <c r="H7" s="62">
        <f t="shared" si="1"/>
        <v>-18</v>
      </c>
    </row>
    <row r="8" spans="1:8" x14ac:dyDescent="0.2">
      <c r="A8" s="61" t="s">
        <v>642</v>
      </c>
      <c r="B8" s="53">
        <v>11</v>
      </c>
      <c r="C8" s="53">
        <v>9</v>
      </c>
      <c r="D8" s="53">
        <v>20</v>
      </c>
      <c r="F8" t="str">
        <f t="shared" si="2"/>
        <v>30-34 ans</v>
      </c>
      <c r="G8" s="62">
        <f t="shared" si="0"/>
        <v>11</v>
      </c>
      <c r="H8" s="62">
        <f t="shared" si="1"/>
        <v>-9</v>
      </c>
    </row>
    <row r="9" spans="1:8" x14ac:dyDescent="0.2">
      <c r="A9" s="61" t="s">
        <v>643</v>
      </c>
      <c r="B9" s="53">
        <v>12</v>
      </c>
      <c r="C9" s="53">
        <v>5</v>
      </c>
      <c r="D9" s="53">
        <v>17</v>
      </c>
      <c r="F9" t="str">
        <f t="shared" si="2"/>
        <v>35-39 ans</v>
      </c>
      <c r="G9" s="62">
        <f t="shared" si="0"/>
        <v>12</v>
      </c>
      <c r="H9" s="62">
        <f t="shared" si="1"/>
        <v>-5</v>
      </c>
    </row>
    <row r="10" spans="1:8" x14ac:dyDescent="0.2">
      <c r="A10" s="61" t="s">
        <v>644</v>
      </c>
      <c r="B10" s="53">
        <v>32</v>
      </c>
      <c r="C10" s="53">
        <v>23</v>
      </c>
      <c r="D10" s="53">
        <v>55</v>
      </c>
      <c r="F10" t="str">
        <f t="shared" si="2"/>
        <v>40-44 ans</v>
      </c>
      <c r="G10" s="62">
        <f t="shared" si="0"/>
        <v>32</v>
      </c>
      <c r="H10" s="62">
        <f t="shared" si="1"/>
        <v>-23</v>
      </c>
    </row>
    <row r="11" spans="1:8" x14ac:dyDescent="0.2">
      <c r="A11" s="61" t="s">
        <v>645</v>
      </c>
      <c r="B11" s="53">
        <v>36</v>
      </c>
      <c r="C11" s="53">
        <v>19</v>
      </c>
      <c r="D11" s="53">
        <v>55</v>
      </c>
      <c r="F11" t="str">
        <f t="shared" si="2"/>
        <v>45-49 ans</v>
      </c>
      <c r="G11" s="62">
        <f t="shared" si="0"/>
        <v>36</v>
      </c>
      <c r="H11" s="62">
        <f t="shared" si="1"/>
        <v>-19</v>
      </c>
    </row>
    <row r="12" spans="1:8" x14ac:dyDescent="0.2">
      <c r="A12" s="61" t="s">
        <v>646</v>
      </c>
      <c r="B12" s="53">
        <v>24</v>
      </c>
      <c r="C12" s="53">
        <v>10</v>
      </c>
      <c r="D12" s="53">
        <v>34</v>
      </c>
      <c r="F12" t="str">
        <f t="shared" si="2"/>
        <v>50-54 ans</v>
      </c>
      <c r="G12" s="62">
        <f t="shared" si="0"/>
        <v>24</v>
      </c>
      <c r="H12" s="62">
        <f t="shared" si="1"/>
        <v>-10</v>
      </c>
    </row>
    <row r="13" spans="1:8" x14ac:dyDescent="0.2">
      <c r="A13" s="61" t="s">
        <v>647</v>
      </c>
      <c r="B13" s="53">
        <v>14</v>
      </c>
      <c r="C13" s="53">
        <v>5</v>
      </c>
      <c r="D13" s="53">
        <v>19</v>
      </c>
      <c r="F13" t="str">
        <f t="shared" si="2"/>
        <v>55-59 ans</v>
      </c>
      <c r="G13" s="62">
        <f t="shared" si="0"/>
        <v>14</v>
      </c>
      <c r="H13" s="62">
        <f t="shared" si="1"/>
        <v>-5</v>
      </c>
    </row>
    <row r="14" spans="1:8" x14ac:dyDescent="0.2">
      <c r="A14" s="61" t="s">
        <v>648</v>
      </c>
      <c r="B14" s="53">
        <v>4</v>
      </c>
      <c r="C14" s="53">
        <v>4</v>
      </c>
      <c r="D14" s="53">
        <v>8</v>
      </c>
      <c r="F14" t="str">
        <f t="shared" si="2"/>
        <v>60-65 ans</v>
      </c>
      <c r="G14" s="62">
        <f t="shared" si="0"/>
        <v>4</v>
      </c>
      <c r="H14" s="62">
        <f t="shared" si="1"/>
        <v>-4</v>
      </c>
    </row>
    <row r="15" spans="1:8" x14ac:dyDescent="0.2">
      <c r="A15" s="61" t="s">
        <v>649</v>
      </c>
      <c r="B15" s="53">
        <v>1</v>
      </c>
      <c r="C15" s="53"/>
      <c r="D15" s="53">
        <v>1</v>
      </c>
      <c r="F15" t="str">
        <f t="shared" si="2"/>
        <v>&gt;65 ans</v>
      </c>
      <c r="G15" s="62">
        <f t="shared" si="0"/>
        <v>1</v>
      </c>
      <c r="H15" s="62">
        <f t="shared" si="1"/>
        <v>0</v>
      </c>
    </row>
    <row r="16" spans="1:8" x14ac:dyDescent="0.2">
      <c r="A16" s="61" t="s">
        <v>637</v>
      </c>
      <c r="B16" s="53">
        <v>180</v>
      </c>
      <c r="C16" s="53">
        <v>105</v>
      </c>
      <c r="D16" s="53">
        <v>285</v>
      </c>
    </row>
    <row r="18" spans="1:1" x14ac:dyDescent="0.2">
      <c r="A18" s="63" t="str">
        <f>"hommes ["&amp;C16&amp;"]"</f>
        <v>hommes [105]</v>
      </c>
    </row>
    <row r="19" spans="1:1" x14ac:dyDescent="0.2">
      <c r="A19" s="63" t="str">
        <f>"femmes ["&amp;B16&amp;"]"</f>
        <v>femmes [180]</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A414-D8D5-4E5D-9F41-66793B0B29BD}">
  <sheetPr>
    <tabColor rgb="FF00FF00"/>
  </sheetPr>
  <dimension ref="B1:V36"/>
  <sheetViews>
    <sheetView showGridLines="0" showRowColHeaders="0" topLeftCell="A3" zoomScaleNormal="100" workbookViewId="0">
      <selection activeCell="H16" sqref="H16"/>
    </sheetView>
  </sheetViews>
  <sheetFormatPr baseColWidth="10" defaultRowHeight="12.75" x14ac:dyDescent="0.2"/>
  <cols>
    <col min="1" max="1" width="7.7109375" customWidth="1"/>
    <col min="2" max="2" width="10.42578125" customWidth="1"/>
    <col min="3" max="4" width="9.5703125" customWidth="1"/>
    <col min="5" max="5" width="91.28515625" customWidth="1"/>
    <col min="6" max="6" width="11.42578125" style="180"/>
    <col min="7" max="7" width="13.42578125" customWidth="1"/>
  </cols>
  <sheetData>
    <row r="1" spans="2:22" ht="18" x14ac:dyDescent="0.25">
      <c r="E1" s="178" t="s">
        <v>1277</v>
      </c>
    </row>
    <row r="2" spans="2:22" ht="25.5" customHeight="1" x14ac:dyDescent="0.2">
      <c r="B2" s="224" t="s">
        <v>1275</v>
      </c>
      <c r="C2" s="225"/>
      <c r="D2" s="226"/>
      <c r="E2" s="8"/>
    </row>
    <row r="3" spans="2:22" ht="6" customHeight="1" x14ac:dyDescent="0.2"/>
    <row r="4" spans="2:22" x14ac:dyDescent="0.2">
      <c r="B4" s="175" t="s">
        <v>1290</v>
      </c>
      <c r="C4" s="175" t="s">
        <v>1272</v>
      </c>
      <c r="D4" s="175" t="s">
        <v>1276</v>
      </c>
      <c r="E4" s="175" t="s">
        <v>1273</v>
      </c>
      <c r="F4" s="181" t="s">
        <v>1274</v>
      </c>
    </row>
    <row r="5" spans="2:22" ht="15" customHeight="1" x14ac:dyDescent="0.2">
      <c r="B5" s="176">
        <f>MAX($B$1:B4)+1</f>
        <v>1</v>
      </c>
      <c r="C5" s="190" t="s">
        <v>1269</v>
      </c>
      <c r="D5" s="177"/>
      <c r="E5" s="179" t="s">
        <v>1264</v>
      </c>
      <c r="F5" s="182"/>
      <c r="V5" s="174" t="s">
        <v>1269</v>
      </c>
    </row>
    <row r="6" spans="2:22" ht="15" customHeight="1" x14ac:dyDescent="0.2">
      <c r="B6" s="176">
        <f>MAX($B$1:B5)+1</f>
        <v>2</v>
      </c>
      <c r="C6" s="190" t="s">
        <v>1269</v>
      </c>
      <c r="D6" s="8"/>
      <c r="E6" s="179" t="s">
        <v>1265</v>
      </c>
      <c r="F6" s="221" t="s">
        <v>1268</v>
      </c>
      <c r="V6" s="174" t="s">
        <v>1279</v>
      </c>
    </row>
    <row r="7" spans="2:22" ht="15" customHeight="1" x14ac:dyDescent="0.2">
      <c r="B7" s="176">
        <f>MAX($B$1:B6)+1</f>
        <v>3</v>
      </c>
      <c r="C7" s="190" t="s">
        <v>1269</v>
      </c>
      <c r="D7" s="8"/>
      <c r="E7" s="179" t="s">
        <v>1266</v>
      </c>
      <c r="F7" s="222"/>
      <c r="V7" s="174" t="s">
        <v>1270</v>
      </c>
    </row>
    <row r="8" spans="2:22" ht="15" customHeight="1" x14ac:dyDescent="0.2">
      <c r="B8" s="176">
        <f>MAX($B$1:B7)+1</f>
        <v>4</v>
      </c>
      <c r="C8" s="190" t="s">
        <v>1269</v>
      </c>
      <c r="D8" s="8"/>
      <c r="E8" s="179" t="s">
        <v>1267</v>
      </c>
      <c r="F8" s="223"/>
      <c r="V8" s="174" t="s">
        <v>1271</v>
      </c>
    </row>
    <row r="9" spans="2:22" ht="6.75" customHeight="1" x14ac:dyDescent="0.2"/>
    <row r="10" spans="2:22" x14ac:dyDescent="0.2">
      <c r="B10" s="176">
        <f>MAX($B$1:B9)+1</f>
        <v>5</v>
      </c>
      <c r="C10" s="189" t="s">
        <v>1269</v>
      </c>
      <c r="D10" s="8"/>
      <c r="E10" s="179" t="s">
        <v>1278</v>
      </c>
      <c r="F10" s="183" t="s">
        <v>1268</v>
      </c>
    </row>
    <row r="11" spans="2:22" x14ac:dyDescent="0.2">
      <c r="B11" s="176">
        <f>MAX($B$1:B10)+1</f>
        <v>6</v>
      </c>
      <c r="C11" s="189" t="s">
        <v>1269</v>
      </c>
      <c r="D11" s="8"/>
      <c r="E11" s="179" t="s">
        <v>1280</v>
      </c>
    </row>
    <row r="12" spans="2:22" ht="6.75" customHeight="1" x14ac:dyDescent="0.2"/>
    <row r="13" spans="2:22" ht="18.75" customHeight="1" x14ac:dyDescent="0.2">
      <c r="B13" s="176">
        <f>MAX($B$1:B12)+1</f>
        <v>7</v>
      </c>
      <c r="C13" s="190" t="s">
        <v>1269</v>
      </c>
      <c r="D13" s="8"/>
      <c r="E13" s="184" t="s">
        <v>1281</v>
      </c>
      <c r="F13" s="183" t="s">
        <v>1268</v>
      </c>
    </row>
    <row r="14" spans="2:22" ht="18.75" customHeight="1" x14ac:dyDescent="0.2">
      <c r="B14" s="176">
        <f>MAX($B$1:B13)+1</f>
        <v>8</v>
      </c>
      <c r="C14" s="190" t="s">
        <v>1269</v>
      </c>
      <c r="D14" s="8"/>
      <c r="E14" s="179" t="s">
        <v>1282</v>
      </c>
    </row>
    <row r="15" spans="2:22" ht="18.75" customHeight="1" x14ac:dyDescent="0.2">
      <c r="B15" s="176">
        <f>MAX($B$1:B14)+1</f>
        <v>9</v>
      </c>
      <c r="C15" s="190" t="s">
        <v>1269</v>
      </c>
      <c r="D15" s="8"/>
      <c r="E15" s="179" t="s">
        <v>1283</v>
      </c>
    </row>
    <row r="16" spans="2:22" ht="18.75" customHeight="1" x14ac:dyDescent="0.2">
      <c r="B16" s="176">
        <f>MAX($B$1:B15)+1</f>
        <v>10</v>
      </c>
      <c r="C16" s="190" t="s">
        <v>1269</v>
      </c>
      <c r="D16" s="8"/>
      <c r="E16" s="179" t="s">
        <v>1284</v>
      </c>
    </row>
    <row r="17" spans="2:6" ht="6.75" customHeight="1" x14ac:dyDescent="0.2"/>
    <row r="18" spans="2:6" ht="18.75" customHeight="1" x14ac:dyDescent="0.2">
      <c r="B18" s="176">
        <f>MAX($B$1:B17)+1</f>
        <v>11</v>
      </c>
      <c r="C18" s="188" t="s">
        <v>1269</v>
      </c>
      <c r="D18" s="8"/>
      <c r="E18" s="184" t="s">
        <v>1288</v>
      </c>
    </row>
    <row r="19" spans="2:6" ht="18.75" customHeight="1" x14ac:dyDescent="0.2">
      <c r="B19" s="176">
        <f>MAX($B$1:B18)+1</f>
        <v>12</v>
      </c>
      <c r="C19" s="188" t="s">
        <v>1269</v>
      </c>
      <c r="D19" s="8"/>
      <c r="E19" s="186" t="s">
        <v>1293</v>
      </c>
    </row>
    <row r="20" spans="2:6" ht="18.75" customHeight="1" x14ac:dyDescent="0.2">
      <c r="B20" s="176">
        <f>MAX($B$1:B19)+1</f>
        <v>13</v>
      </c>
      <c r="C20" s="188" t="s">
        <v>1269</v>
      </c>
      <c r="D20" s="8"/>
      <c r="E20" s="186" t="s">
        <v>1289</v>
      </c>
    </row>
    <row r="21" spans="2:6" ht="18.75" customHeight="1" x14ac:dyDescent="0.2">
      <c r="B21" s="176">
        <f>MAX($B$1:B20)+1</f>
        <v>14</v>
      </c>
      <c r="C21" s="188" t="s">
        <v>1269</v>
      </c>
      <c r="D21" s="8"/>
      <c r="E21" s="184" t="s">
        <v>1292</v>
      </c>
    </row>
    <row r="22" spans="2:6" ht="18.75" customHeight="1" x14ac:dyDescent="0.2">
      <c r="B22" s="176">
        <f>MAX($B$1:B21)+1</f>
        <v>15</v>
      </c>
      <c r="C22" s="188" t="s">
        <v>1269</v>
      </c>
      <c r="D22" s="8"/>
      <c r="E22" s="186" t="s">
        <v>1286</v>
      </c>
    </row>
    <row r="23" spans="2:6" ht="18.75" customHeight="1" x14ac:dyDescent="0.2">
      <c r="B23" s="176">
        <f>MAX($B$1:B22)+1</f>
        <v>16</v>
      </c>
      <c r="C23" s="188" t="s">
        <v>1269</v>
      </c>
      <c r="D23" s="8"/>
      <c r="E23" s="186" t="s">
        <v>1287</v>
      </c>
    </row>
    <row r="24" spans="2:6" ht="18.75" customHeight="1" x14ac:dyDescent="0.2">
      <c r="B24" s="176">
        <f>MAX($B$1:B23)+1</f>
        <v>17</v>
      </c>
      <c r="C24" s="188" t="s">
        <v>1269</v>
      </c>
      <c r="D24" s="8"/>
      <c r="E24" s="186" t="s">
        <v>1286</v>
      </c>
    </row>
    <row r="25" spans="2:6" ht="18.75" customHeight="1" x14ac:dyDescent="0.2">
      <c r="B25" s="176">
        <f>MAX($B$1:B24)+1</f>
        <v>18</v>
      </c>
      <c r="C25" s="188" t="s">
        <v>1269</v>
      </c>
      <c r="D25" s="8"/>
      <c r="E25" s="186" t="s">
        <v>1291</v>
      </c>
    </row>
    <row r="26" spans="2:6" ht="18.75" customHeight="1" x14ac:dyDescent="0.2">
      <c r="B26" s="176">
        <f>MAX($B$1:B25)+1</f>
        <v>19</v>
      </c>
      <c r="C26" s="188" t="s">
        <v>1269</v>
      </c>
      <c r="D26" s="8"/>
      <c r="E26" s="186" t="s">
        <v>1294</v>
      </c>
    </row>
    <row r="27" spans="2:6" ht="6.75" customHeight="1" x14ac:dyDescent="0.2"/>
    <row r="28" spans="2:6" x14ac:dyDescent="0.2">
      <c r="B28" s="176">
        <f>MAX($B$1:B26)+1</f>
        <v>20</v>
      </c>
      <c r="C28" s="187" t="s">
        <v>1269</v>
      </c>
      <c r="D28" s="8"/>
      <c r="E28" s="179" t="s">
        <v>1295</v>
      </c>
    </row>
    <row r="29" spans="2:6" x14ac:dyDescent="0.2">
      <c r="B29" s="176">
        <f>MAX($B$1:B28)+1</f>
        <v>21</v>
      </c>
      <c r="C29" s="187" t="s">
        <v>1269</v>
      </c>
      <c r="D29" s="8"/>
      <c r="E29" s="179" t="s">
        <v>1296</v>
      </c>
    </row>
    <row r="30" spans="2:6" x14ac:dyDescent="0.2">
      <c r="B30" s="176">
        <f>MAX($B$1:B29)+1</f>
        <v>22</v>
      </c>
      <c r="C30" s="187" t="s">
        <v>1269</v>
      </c>
      <c r="D30" s="8"/>
      <c r="E30" s="179" t="s">
        <v>1297</v>
      </c>
    </row>
    <row r="31" spans="2:6" ht="6.75" customHeight="1" x14ac:dyDescent="0.2"/>
    <row r="32" spans="2:6" ht="18.75" customHeight="1" x14ac:dyDescent="0.2">
      <c r="B32" s="176">
        <f>MAX($B$1:B31)+1</f>
        <v>23</v>
      </c>
      <c r="C32" s="190" t="s">
        <v>1269</v>
      </c>
      <c r="D32" s="8"/>
      <c r="E32" s="203" t="s">
        <v>1298</v>
      </c>
      <c r="F32" s="183" t="s">
        <v>1268</v>
      </c>
    </row>
    <row r="33" spans="2:5" ht="18.75" customHeight="1" x14ac:dyDescent="0.2">
      <c r="B33" s="176">
        <f>MAX($B$1:B32)+1</f>
        <v>24</v>
      </c>
      <c r="C33" s="190" t="s">
        <v>1269</v>
      </c>
      <c r="D33" s="8"/>
      <c r="E33" s="179" t="s">
        <v>1299</v>
      </c>
    </row>
    <row r="34" spans="2:5" ht="18.75" customHeight="1" x14ac:dyDescent="0.2">
      <c r="B34" s="176">
        <f>MAX($B$1:B33)+1</f>
        <v>25</v>
      </c>
      <c r="C34" s="190" t="s">
        <v>1269</v>
      </c>
      <c r="D34" s="8"/>
      <c r="E34" s="179" t="s">
        <v>1300</v>
      </c>
    </row>
    <row r="35" spans="2:5" ht="18.75" customHeight="1" x14ac:dyDescent="0.2">
      <c r="B35" s="176">
        <f>MAX($B$1:B34)+1</f>
        <v>26</v>
      </c>
      <c r="C35" s="190" t="s">
        <v>1269</v>
      </c>
      <c r="D35" s="8"/>
      <c r="E35" s="179" t="s">
        <v>1301</v>
      </c>
    </row>
    <row r="36" spans="2:5" ht="18.75" customHeight="1" x14ac:dyDescent="0.2">
      <c r="B36" s="176">
        <f>MAX($B$1:B35)+1</f>
        <v>27</v>
      </c>
      <c r="C36" s="190" t="s">
        <v>1269</v>
      </c>
      <c r="D36" s="8"/>
      <c r="E36" s="179" t="s">
        <v>1302</v>
      </c>
    </row>
  </sheetData>
  <mergeCells count="2">
    <mergeCell ref="F6:F8"/>
    <mergeCell ref="B2:D2"/>
  </mergeCells>
  <dataValidations disablePrompts="1" count="2">
    <dataValidation type="list" errorStyle="information" allowBlank="1" showInputMessage="1" showErrorMessage="1" sqref="C5:C8 C10:C11 C13:C16 C28:C30 C18:C26 C32:C36" xr:uid="{A6703762-6966-4A9E-8901-F35EADBE88F2}">
      <formula1>feuille_de_route</formula1>
    </dataValidation>
    <dataValidation errorStyle="information" allowBlank="1" showInputMessage="1" showErrorMessage="1" sqref="D5:D8 D10:D11 D13:D16 D28:D30 D18:D26 D32:D36" xr:uid="{23788BE2-3596-4B93-AC33-C8C4C4580E3A}"/>
  </dataValidations>
  <hyperlinks>
    <hyperlink ref="F6:F8" r:id="rId1" tooltip="à voir si besoin" display="aide" xr:uid="{43F22D44-0E31-4632-B443-A13BCC1EA7AC}"/>
    <hyperlink ref="F11" r:id="rId2" tooltip="à voir si besoin" display="aide" xr:uid="{FCE4F433-D46A-490D-997D-510B209DD5CF}"/>
    <hyperlink ref="F14" r:id="rId3" tooltip="à voir si besoin" display="aide" xr:uid="{459BEAE8-9824-4DE7-897A-DD1D66D40EDF}"/>
    <hyperlink ref="F10" r:id="rId4" tooltip="à voir si besoin" xr:uid="{7AA00FD6-01AC-4AAB-8D25-6568E5CDDCA3}"/>
    <hyperlink ref="F15" r:id="rId5" tooltip="à voir si besoin" display="aide" xr:uid="{8009BC15-C15B-45B4-B35A-04DB25569437}"/>
    <hyperlink ref="F16" r:id="rId6" tooltip="à voir si besoin" display="aide" xr:uid="{42BCAC8C-9F44-47A0-B6CB-816682847006}"/>
    <hyperlink ref="F18" r:id="rId7" tooltip="à voir si besoin" display="aide" xr:uid="{B665E735-3A20-462A-8DE6-88F41608DC7B}"/>
    <hyperlink ref="F19" r:id="rId8" tooltip="à voir si besoin" display="aide" xr:uid="{7C4C6C4A-211A-4699-9391-D9A2E5C62C5D}"/>
    <hyperlink ref="F20" r:id="rId9" tooltip="à voir si besoin" display="aide" xr:uid="{BF83B5BE-CDF8-4C53-A323-5E1AD8E73475}"/>
    <hyperlink ref="F13" r:id="rId10" tooltip="à voir si besoin" xr:uid="{6B82CF4D-4225-458F-9210-56720B623E17}"/>
    <hyperlink ref="E18" location="Debut_suivi" display="feuille suivi formation - colonne G - commencer en G2" xr:uid="{C0EA843A-9749-4C10-860B-47FE74AB971B}"/>
    <hyperlink ref="E13" location="debut_completer" display="colonne L de la base de données N" xr:uid="{0F9E0D6B-C9AD-484A-88ED-6E5E2A6CC7BD}"/>
    <hyperlink ref="F21" r:id="rId11" tooltip="à voir si besoin" display="aide" xr:uid="{AED7DBF1-FFC0-44E6-8D85-67FC171CA25C}"/>
    <hyperlink ref="F22" r:id="rId12" tooltip="à voir si besoin" display="aide" xr:uid="{625A7293-9DAF-48A2-A96A-D507FA34E0DC}"/>
    <hyperlink ref="F23" r:id="rId13" tooltip="à voir si besoin" display="aide" xr:uid="{AC694DAE-A028-4861-93E7-B607C5B0E8C6}"/>
    <hyperlink ref="F24" r:id="rId14" tooltip="à voir si besoin" display="aide" xr:uid="{86D41CF1-7125-4F0D-819E-20A49E37FA81}"/>
    <hyperlink ref="F26" r:id="rId15" tooltip="à voir si besoin" display="aide" xr:uid="{BEB96961-5AD7-432D-9A12-AB521EE37C95}"/>
    <hyperlink ref="F28" r:id="rId16" tooltip="à voir si besoin" display="aide" xr:uid="{889E551E-D8A9-4CE9-A095-4EF96B26A165}"/>
    <hyperlink ref="F29" r:id="rId17" tooltip="à voir si besoin" display="aide" xr:uid="{1448C775-DF79-43D3-8CDB-563F67A62217}"/>
    <hyperlink ref="E21" location="durée_formation" display="feuille suivi formation - colonne E" xr:uid="{78611DD0-04E4-4E96-B3E1-72EF1C79852F}"/>
    <hyperlink ref="F25" r:id="rId18" tooltip="à voir si besoin" display="aide" xr:uid="{8C8C723C-626E-4240-A582-C90D6608CAEA}"/>
    <hyperlink ref="F30" r:id="rId19" tooltip="à voir si besoin" display="aide" xr:uid="{9DFC7B5A-B7E4-4F69-9EBF-88B6BD7CC15A}"/>
    <hyperlink ref="F33" r:id="rId20" tooltip="à voir si besoin" display="aide" xr:uid="{573CF051-D0CA-4DF6-854F-1AF2F0E177FB}"/>
    <hyperlink ref="F34" r:id="rId21" tooltip="à voir si besoin" display="aide" xr:uid="{7A119E33-614C-448F-9EC3-BC72982AACF4}"/>
    <hyperlink ref="F35" r:id="rId22" tooltip="à voir si besoin" display="aide" xr:uid="{2592874F-4E81-4528-9D62-41B357B3D1B2}"/>
    <hyperlink ref="F32" r:id="rId23" tooltip="à voir si besoin" xr:uid="{0A6B0155-9CCD-4797-BD8A-C8F7378A4408}"/>
    <hyperlink ref="E32" location="debut_completer" display="colonne L de la base de données N" xr:uid="{0B91EA59-8DF4-4197-BDE4-66FFB9EFEC05}"/>
    <hyperlink ref="F36" r:id="rId24" tooltip="à voir si besoin" display="aide" xr:uid="{CA9F6B8E-CE0C-4ED2-8635-3533FA6EE8A8}"/>
  </hyperlinks>
  <pageMargins left="0.7" right="0.7" top="0.75" bottom="0.75" header="0.3" footer="0.3"/>
  <pageSetup paperSize="9" orientation="portrait" r:id="rId25"/>
  <drawing r:id="rId26"/>
  <legacyDrawing r:id="rId2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indexed="12"/>
  </sheetPr>
  <dimension ref="A1:BH286"/>
  <sheetViews>
    <sheetView zoomScaleNormal="100" workbookViewId="0">
      <selection activeCell="Q1" sqref="Q1"/>
    </sheetView>
  </sheetViews>
  <sheetFormatPr baseColWidth="10" defaultRowHeight="12.75" x14ac:dyDescent="0.2"/>
  <cols>
    <col min="1" max="1" width="11.5703125" style="163" customWidth="1"/>
    <col min="2" max="2" width="16.5703125" style="164" customWidth="1"/>
    <col min="3" max="3" width="13.42578125" style="164" customWidth="1"/>
    <col min="4" max="4" width="15.42578125" customWidth="1"/>
    <col min="5" max="5" width="16.7109375" customWidth="1"/>
    <col min="6" max="6" width="9" customWidth="1"/>
    <col min="7" max="7" width="6" customWidth="1"/>
    <col min="8" max="8" width="18.7109375" style="171" customWidth="1"/>
    <col min="9" max="9" width="11.5703125" customWidth="1"/>
    <col min="10" max="10" width="12.28515625" style="109" customWidth="1"/>
    <col min="11" max="11" width="6.7109375" customWidth="1"/>
    <col min="12" max="12" width="18.42578125" customWidth="1"/>
    <col min="13" max="13" width="13.28515625" customWidth="1"/>
    <col min="14" max="14" width="13.85546875" customWidth="1"/>
    <col min="15" max="15" width="12.28515625" customWidth="1"/>
    <col min="16" max="16" width="16.85546875" customWidth="1"/>
    <col min="17" max="17" width="20.85546875" customWidth="1"/>
    <col min="19" max="19" width="14.42578125" style="54" bestFit="1" customWidth="1"/>
    <col min="20" max="20" width="13" customWidth="1"/>
    <col min="21" max="21" width="11.140625" customWidth="1"/>
    <col min="22" max="22" width="15.85546875" customWidth="1"/>
    <col min="23" max="23" width="16" customWidth="1"/>
    <col min="24" max="25" width="8.85546875" style="11" customWidth="1"/>
    <col min="53" max="58" width="10.42578125" style="69" customWidth="1"/>
    <col min="59" max="59" width="12.85546875" bestFit="1" customWidth="1"/>
  </cols>
  <sheetData>
    <row r="1" spans="1:60" s="200" customFormat="1" ht="50.25" customHeight="1" x14ac:dyDescent="0.2">
      <c r="A1" s="192" t="s">
        <v>534</v>
      </c>
      <c r="B1" s="192" t="s">
        <v>0</v>
      </c>
      <c r="C1" s="192" t="s">
        <v>1</v>
      </c>
      <c r="D1" s="192" t="s">
        <v>3</v>
      </c>
      <c r="E1" s="192" t="s">
        <v>4</v>
      </c>
      <c r="F1" s="192" t="s">
        <v>5</v>
      </c>
      <c r="G1" s="192" t="s">
        <v>2</v>
      </c>
      <c r="H1" s="191" t="str">
        <f>"SALAIRE ANNUEL en "&amp;IF(France,"Euros","FCFA")</f>
        <v>SALAIRE ANNUEL en Euros</v>
      </c>
      <c r="I1" s="192" t="s">
        <v>7</v>
      </c>
      <c r="J1" s="193" t="s">
        <v>8</v>
      </c>
      <c r="K1" s="194" t="s">
        <v>536</v>
      </c>
      <c r="L1" s="195" t="s">
        <v>572</v>
      </c>
      <c r="M1" s="195" t="s">
        <v>565</v>
      </c>
      <c r="N1" s="195" t="s">
        <v>564</v>
      </c>
      <c r="O1" s="195" t="s">
        <v>576</v>
      </c>
      <c r="P1" s="195" t="s">
        <v>607</v>
      </c>
      <c r="Q1" s="204" t="s">
        <v>1262</v>
      </c>
      <c r="R1" s="196" t="str">
        <f ca="1">"nouveaux en "&amp;année_courante</f>
        <v>nouveaux en 2017</v>
      </c>
      <c r="S1" s="197" t="s">
        <v>614</v>
      </c>
      <c r="T1" s="196" t="s">
        <v>625</v>
      </c>
      <c r="U1" s="198" t="s">
        <v>615</v>
      </c>
      <c r="V1" s="196" t="str">
        <f ca="1">"promu en "&amp;année_courante</f>
        <v>promu en 2017</v>
      </c>
      <c r="W1" s="199" t="str">
        <f ca="1">"agmentation de salaire en "&amp;année_courante&amp; " (exprimée en %)"</f>
        <v>agmentation de salaire en 2017 (exprimée en %)</v>
      </c>
      <c r="X1" s="199" t="str">
        <f ca="1">"absences en "&amp;année_courante</f>
        <v>absences en 2017</v>
      </c>
      <c r="Y1" s="199" t="str">
        <f ca="1">"absences en "&amp;année_courante-1</f>
        <v>absences en 2016</v>
      </c>
      <c r="AC1" s="201"/>
      <c r="BA1" s="202" t="s">
        <v>913</v>
      </c>
      <c r="BB1" s="202" t="s">
        <v>914</v>
      </c>
      <c r="BC1" s="202" t="s">
        <v>0</v>
      </c>
      <c r="BD1" s="202" t="s">
        <v>1</v>
      </c>
      <c r="BE1" s="202" t="s">
        <v>1242</v>
      </c>
      <c r="BF1" s="202" t="s">
        <v>4</v>
      </c>
      <c r="BG1" s="200" t="s">
        <v>1258</v>
      </c>
      <c r="BH1" s="200" t="s">
        <v>7</v>
      </c>
    </row>
    <row r="2" spans="1:60" x14ac:dyDescent="0.2">
      <c r="A2" s="163" t="s">
        <v>9</v>
      </c>
      <c r="B2" s="164" t="str">
        <f t="shared" ref="B2:B65" si="0">IF(France,BC2,BA2)</f>
        <v>ABENHAÏM</v>
      </c>
      <c r="C2" s="165" t="str">
        <f t="shared" ref="C2:C65" si="1">IF(France,BD2,BB2)</f>
        <v>Marine</v>
      </c>
      <c r="D2" t="s">
        <v>15</v>
      </c>
      <c r="E2" t="str">
        <f t="shared" ref="E2:E65" si="2">IF(France,BF2,BE2)</f>
        <v>Paris</v>
      </c>
      <c r="F2" t="s">
        <v>11</v>
      </c>
      <c r="G2">
        <v>3091</v>
      </c>
      <c r="H2" s="171">
        <f t="shared" ref="H2:H65" si="3">IF(France,BG2,ROUND(coeff*BG2,0))</f>
        <v>21433.02</v>
      </c>
      <c r="I2" t="s">
        <v>12</v>
      </c>
      <c r="J2" s="109">
        <v>24804</v>
      </c>
      <c r="K2">
        <f t="shared" ref="K2:K65" ca="1" si="4">DATEDIF(J2,DernierJour,"y")</f>
        <v>50</v>
      </c>
      <c r="L2" s="64"/>
      <c r="R2" s="53"/>
      <c r="S2" s="54">
        <v>32207</v>
      </c>
      <c r="U2" s="53"/>
      <c r="V2" s="53"/>
      <c r="W2" s="55"/>
      <c r="X2" s="57">
        <f ca="1">IF(RAND()&lt;0.1,INT(1/VALUE(LEFT($D2,1))*RAND()*10),0)+IF(RAND()&lt;0.05,INT(1/VALUE(LEFT($D2,1))*RAND()*15),0)</f>
        <v>0</v>
      </c>
      <c r="Y2" s="57">
        <v>0</v>
      </c>
      <c r="AB2" s="11"/>
      <c r="AC2" s="58"/>
      <c r="BA2" s="69" t="s">
        <v>663</v>
      </c>
      <c r="BB2" s="69" t="s">
        <v>632</v>
      </c>
      <c r="BC2" t="s">
        <v>915</v>
      </c>
      <c r="BD2" s="69" t="s">
        <v>1211</v>
      </c>
      <c r="BE2" s="69" t="s">
        <v>628</v>
      </c>
      <c r="BF2" t="s">
        <v>1238</v>
      </c>
      <c r="BG2" s="170">
        <v>21433.02</v>
      </c>
      <c r="BH2" t="str">
        <f>I2</f>
        <v>femme</v>
      </c>
    </row>
    <row r="3" spans="1:60" x14ac:dyDescent="0.2">
      <c r="A3" s="163" t="s">
        <v>14</v>
      </c>
      <c r="B3" s="164" t="str">
        <f t="shared" si="0"/>
        <v>ABSCHEN</v>
      </c>
      <c r="C3" s="165" t="str">
        <f t="shared" si="1"/>
        <v>Jean</v>
      </c>
      <c r="D3" t="s">
        <v>15</v>
      </c>
      <c r="E3" t="str">
        <f t="shared" si="2"/>
        <v>Paris</v>
      </c>
      <c r="F3" t="s">
        <v>16</v>
      </c>
      <c r="G3">
        <v>3186</v>
      </c>
      <c r="H3" s="171">
        <f t="shared" si="3"/>
        <v>33386.42</v>
      </c>
      <c r="I3" t="s">
        <v>17</v>
      </c>
      <c r="J3" s="109">
        <v>32487</v>
      </c>
      <c r="K3">
        <f t="shared" ca="1" si="4"/>
        <v>29</v>
      </c>
      <c r="L3" s="53"/>
      <c r="R3" s="53"/>
      <c r="S3" s="54">
        <v>40623</v>
      </c>
      <c r="U3" s="53"/>
      <c r="V3" s="53"/>
      <c r="W3" s="55"/>
      <c r="X3" s="57">
        <f ca="1">IF(RAND()&lt;0.1,INT(1/VALUE(LEFT($D3,1))*RAND()*10),0)+IF(RAND()&lt;0.05,INT(1/VALUE(LEFT($D3,1))*RAND()*15),0)</f>
        <v>3</v>
      </c>
      <c r="Y3" s="57">
        <v>0</v>
      </c>
      <c r="AB3" s="11"/>
      <c r="AC3" s="58"/>
      <c r="BA3" s="69" t="s">
        <v>664</v>
      </c>
      <c r="BB3" s="69" t="s">
        <v>634</v>
      </c>
      <c r="BC3" t="s">
        <v>916</v>
      </c>
      <c r="BD3" t="s">
        <v>13</v>
      </c>
      <c r="BE3" s="69" t="s">
        <v>628</v>
      </c>
      <c r="BF3" t="s">
        <v>1238</v>
      </c>
      <c r="BG3" s="170">
        <v>33386.42</v>
      </c>
      <c r="BH3" t="str">
        <f t="shared" ref="BH3:BH66" si="5">I3</f>
        <v>homme</v>
      </c>
    </row>
    <row r="4" spans="1:60" x14ac:dyDescent="0.2">
      <c r="A4" s="163" t="s">
        <v>18</v>
      </c>
      <c r="B4" s="164" t="str">
        <f t="shared" si="0"/>
        <v>ADAMO</v>
      </c>
      <c r="C4" s="165" t="str">
        <f t="shared" si="1"/>
        <v>Stéphane</v>
      </c>
      <c r="D4" t="s">
        <v>19</v>
      </c>
      <c r="E4" t="str">
        <f t="shared" si="2"/>
        <v>Paris</v>
      </c>
      <c r="F4" t="s">
        <v>20</v>
      </c>
      <c r="G4">
        <v>3056</v>
      </c>
      <c r="H4" s="171">
        <f t="shared" si="3"/>
        <v>56482.43</v>
      </c>
      <c r="I4" t="s">
        <v>17</v>
      </c>
      <c r="J4" s="109">
        <v>28199</v>
      </c>
      <c r="K4">
        <f t="shared" ca="1" si="4"/>
        <v>40</v>
      </c>
      <c r="L4" s="53"/>
      <c r="R4" s="53"/>
      <c r="S4" s="54">
        <v>35273</v>
      </c>
      <c r="U4" s="53"/>
      <c r="V4" s="53"/>
      <c r="W4" s="55"/>
      <c r="X4" s="57">
        <f ca="1">IF(RAND()&lt;0.1,INT(1/VALUE(LEFT($D4,1))*RAND()*10),0)+IF(RAND()&lt;0.05,INT(1/VALUE(LEFT($D4,1))*RAND()*15),0)</f>
        <v>0</v>
      </c>
      <c r="Y4" s="57">
        <v>0</v>
      </c>
      <c r="AB4" s="11"/>
      <c r="AC4" s="58"/>
      <c r="BA4" s="69" t="s">
        <v>665</v>
      </c>
      <c r="BB4" s="69" t="s">
        <v>651</v>
      </c>
      <c r="BC4" t="s">
        <v>917</v>
      </c>
      <c r="BD4" t="s">
        <v>918</v>
      </c>
      <c r="BE4" s="69" t="s">
        <v>628</v>
      </c>
      <c r="BF4" t="s">
        <v>1238</v>
      </c>
      <c r="BG4" s="170">
        <v>56482.43</v>
      </c>
      <c r="BH4" t="str">
        <f t="shared" si="5"/>
        <v>homme</v>
      </c>
    </row>
    <row r="5" spans="1:60" x14ac:dyDescent="0.2">
      <c r="A5" s="163" t="s">
        <v>22</v>
      </c>
      <c r="B5" s="164" t="str">
        <f t="shared" si="0"/>
        <v>AGAPOF</v>
      </c>
      <c r="C5" s="165" t="str">
        <f t="shared" si="1"/>
        <v>Marion</v>
      </c>
      <c r="D5" t="s">
        <v>10</v>
      </c>
      <c r="E5" t="str">
        <f t="shared" si="2"/>
        <v>Nice</v>
      </c>
      <c r="F5" t="s">
        <v>23</v>
      </c>
      <c r="G5">
        <v>3033</v>
      </c>
      <c r="H5" s="171">
        <f t="shared" si="3"/>
        <v>23405.53</v>
      </c>
      <c r="I5" t="s">
        <v>12</v>
      </c>
      <c r="J5" s="109">
        <v>32896</v>
      </c>
      <c r="K5">
        <f t="shared" ca="1" si="4"/>
        <v>27</v>
      </c>
      <c r="L5" s="53"/>
      <c r="R5" s="53"/>
      <c r="S5" s="54">
        <v>40257</v>
      </c>
      <c r="U5" s="53"/>
      <c r="V5" s="53"/>
      <c r="W5" s="55"/>
      <c r="X5" s="57">
        <f ca="1">IF(RAND()&lt;0.1,INT(1/VALUE(LEFT($D5,1))*RAND()*10),0)+IF(RAND()&lt;0.05,INT(1/VALUE(LEFT($D5,1))*RAND()*15),0)</f>
        <v>0</v>
      </c>
      <c r="Y5" s="57">
        <v>0</v>
      </c>
      <c r="AB5" s="11"/>
      <c r="AC5" s="58"/>
      <c r="BA5" s="69" t="s">
        <v>666</v>
      </c>
      <c r="BB5" s="69" t="s">
        <v>632</v>
      </c>
      <c r="BC5" t="s">
        <v>919</v>
      </c>
      <c r="BD5" t="s">
        <v>21</v>
      </c>
      <c r="BE5" s="69" t="s">
        <v>631</v>
      </c>
      <c r="BF5" t="s">
        <v>1239</v>
      </c>
      <c r="BG5" s="170">
        <v>23405.53</v>
      </c>
      <c r="BH5" t="str">
        <f t="shared" si="5"/>
        <v>femme</v>
      </c>
    </row>
    <row r="6" spans="1:60" x14ac:dyDescent="0.2">
      <c r="A6" s="163" t="s">
        <v>24</v>
      </c>
      <c r="B6" s="164" t="str">
        <f t="shared" si="0"/>
        <v>ALEMBERT</v>
      </c>
      <c r="C6" s="165" t="str">
        <f t="shared" si="1"/>
        <v>Olivier</v>
      </c>
      <c r="D6" t="s">
        <v>10</v>
      </c>
      <c r="E6" t="str">
        <f t="shared" si="2"/>
        <v>Paris</v>
      </c>
      <c r="F6" t="s">
        <v>25</v>
      </c>
      <c r="G6">
        <v>3408</v>
      </c>
      <c r="H6" s="171">
        <f t="shared" si="3"/>
        <v>23397.3</v>
      </c>
      <c r="I6" t="s">
        <v>17</v>
      </c>
      <c r="J6" s="109">
        <v>32488</v>
      </c>
      <c r="K6">
        <f t="shared" ca="1" si="4"/>
        <v>29</v>
      </c>
      <c r="L6" s="53"/>
      <c r="M6" s="53"/>
      <c r="R6" s="53"/>
      <c r="S6" s="54">
        <v>39522</v>
      </c>
      <c r="U6" s="53"/>
      <c r="V6" s="53"/>
      <c r="W6" s="55"/>
      <c r="X6" s="57">
        <f ca="1">IF(RAND()&lt;0.1,INT(1/VALUE(LEFT($D6,1))*RAND()*10),0)+IF(RAND()&lt;0.05,INT(1/VALUE(LEFT($D6,1))*RAND()*15),0)</f>
        <v>6</v>
      </c>
      <c r="Y6" s="57">
        <v>0</v>
      </c>
      <c r="AB6" s="11"/>
      <c r="AC6" s="58"/>
      <c r="BA6" s="69" t="s">
        <v>667</v>
      </c>
      <c r="BB6" s="69" t="s">
        <v>844</v>
      </c>
      <c r="BC6" t="s">
        <v>920</v>
      </c>
      <c r="BD6" t="s">
        <v>921</v>
      </c>
      <c r="BE6" s="69" t="s">
        <v>628</v>
      </c>
      <c r="BF6" t="s">
        <v>1238</v>
      </c>
      <c r="BG6" s="170">
        <v>23397.3</v>
      </c>
      <c r="BH6" t="str">
        <f t="shared" si="5"/>
        <v>homme</v>
      </c>
    </row>
    <row r="7" spans="1:60" x14ac:dyDescent="0.2">
      <c r="A7" s="163" t="s">
        <v>26</v>
      </c>
      <c r="B7" s="164" t="str">
        <f t="shared" si="0"/>
        <v>AMELLAL</v>
      </c>
      <c r="C7" s="165" t="str">
        <f t="shared" si="1"/>
        <v>Henri</v>
      </c>
      <c r="D7" t="s">
        <v>10</v>
      </c>
      <c r="E7" t="str">
        <f t="shared" si="2"/>
        <v>Nice</v>
      </c>
      <c r="F7" t="s">
        <v>28</v>
      </c>
      <c r="G7">
        <v>3766</v>
      </c>
      <c r="H7" s="171">
        <f t="shared" si="3"/>
        <v>30055.19</v>
      </c>
      <c r="I7" t="s">
        <v>17</v>
      </c>
      <c r="J7" s="109">
        <v>26802</v>
      </c>
      <c r="K7">
        <f t="shared" ca="1" si="4"/>
        <v>44</v>
      </c>
      <c r="L7" s="53"/>
      <c r="R7" s="53"/>
      <c r="S7" s="54">
        <v>33502</v>
      </c>
      <c r="U7" s="53"/>
      <c r="V7" s="53"/>
      <c r="W7" s="55"/>
      <c r="X7" s="57">
        <v>13</v>
      </c>
      <c r="Y7" s="57">
        <v>8</v>
      </c>
      <c r="AB7" s="11"/>
      <c r="AC7" s="58"/>
      <c r="BA7" s="69" t="s">
        <v>652</v>
      </c>
      <c r="BB7" s="69" t="s">
        <v>846</v>
      </c>
      <c r="BC7" t="s">
        <v>922</v>
      </c>
      <c r="BD7" t="s">
        <v>923</v>
      </c>
      <c r="BE7" s="69" t="s">
        <v>631</v>
      </c>
      <c r="BF7" t="s">
        <v>1239</v>
      </c>
      <c r="BG7" s="170">
        <v>30055.19</v>
      </c>
      <c r="BH7" t="str">
        <f t="shared" si="5"/>
        <v>homme</v>
      </c>
    </row>
    <row r="8" spans="1:60" x14ac:dyDescent="0.2">
      <c r="A8" s="163" t="s">
        <v>571</v>
      </c>
      <c r="B8" s="164" t="str">
        <f t="shared" si="0"/>
        <v>AMELLAL</v>
      </c>
      <c r="C8" s="165" t="str">
        <f t="shared" si="1"/>
        <v>Marc</v>
      </c>
      <c r="D8" t="s">
        <v>10</v>
      </c>
      <c r="E8" t="str">
        <f t="shared" si="2"/>
        <v>Nice</v>
      </c>
      <c r="F8" t="s">
        <v>27</v>
      </c>
      <c r="G8">
        <v>3132</v>
      </c>
      <c r="H8" s="171">
        <f t="shared" si="3"/>
        <v>25991.41</v>
      </c>
      <c r="I8" t="s">
        <v>17</v>
      </c>
      <c r="J8" s="109">
        <v>22305</v>
      </c>
      <c r="K8">
        <f t="shared" ca="1" si="4"/>
        <v>56</v>
      </c>
      <c r="L8" s="53"/>
      <c r="R8" s="53"/>
      <c r="S8" s="54">
        <v>30169</v>
      </c>
      <c r="U8" s="53"/>
      <c r="V8" s="53"/>
      <c r="W8" s="55"/>
      <c r="X8" s="57">
        <f t="shared" ref="X8:X15" ca="1" si="6">IF(RAND()&lt;0.1,INT(1/VALUE(LEFT($D8,1))*RAND()*10),0)+IF(RAND()&lt;0.05,INT(1/VALUE(LEFT($D8,1))*RAND()*15),0)</f>
        <v>0</v>
      </c>
      <c r="Y8" s="57">
        <v>0</v>
      </c>
      <c r="AB8" s="11"/>
      <c r="AC8" s="58"/>
      <c r="BA8" s="69" t="s">
        <v>652</v>
      </c>
      <c r="BB8" s="69" t="s">
        <v>845</v>
      </c>
      <c r="BC8" t="s">
        <v>922</v>
      </c>
      <c r="BD8" t="s">
        <v>924</v>
      </c>
      <c r="BE8" s="69" t="s">
        <v>631</v>
      </c>
      <c r="BF8" t="s">
        <v>1239</v>
      </c>
      <c r="BG8" s="170">
        <v>25991.41</v>
      </c>
      <c r="BH8" t="str">
        <f t="shared" si="5"/>
        <v>homme</v>
      </c>
    </row>
    <row r="9" spans="1:60" x14ac:dyDescent="0.2">
      <c r="A9" s="163" t="s">
        <v>30</v>
      </c>
      <c r="B9" s="164" t="str">
        <f t="shared" si="0"/>
        <v>AMELLAL</v>
      </c>
      <c r="C9" s="165" t="str">
        <f t="shared" si="1"/>
        <v>Viviane</v>
      </c>
      <c r="D9" t="s">
        <v>19</v>
      </c>
      <c r="E9" t="str">
        <f t="shared" si="2"/>
        <v>Strasbourg</v>
      </c>
      <c r="F9" t="s">
        <v>31</v>
      </c>
      <c r="G9">
        <v>3421</v>
      </c>
      <c r="H9" s="171">
        <f t="shared" si="3"/>
        <v>56687.15</v>
      </c>
      <c r="I9" t="s">
        <v>12</v>
      </c>
      <c r="J9" s="109">
        <v>28022</v>
      </c>
      <c r="K9">
        <f t="shared" ca="1" si="4"/>
        <v>41</v>
      </c>
      <c r="L9" s="53"/>
      <c r="R9" s="53"/>
      <c r="S9" s="54">
        <v>37417</v>
      </c>
      <c r="U9" s="53"/>
      <c r="V9" s="53"/>
      <c r="W9" s="55"/>
      <c r="X9" s="57">
        <f t="shared" ca="1" si="6"/>
        <v>0</v>
      </c>
      <c r="Y9" s="57">
        <v>0</v>
      </c>
      <c r="AB9" s="11"/>
      <c r="AC9" s="58"/>
      <c r="BA9" s="69" t="s">
        <v>652</v>
      </c>
      <c r="BB9" s="69" t="s">
        <v>833</v>
      </c>
      <c r="BC9" t="s">
        <v>922</v>
      </c>
      <c r="BD9" t="s">
        <v>29</v>
      </c>
      <c r="BE9" s="69" t="s">
        <v>629</v>
      </c>
      <c r="BF9" t="s">
        <v>1240</v>
      </c>
      <c r="BG9" s="170">
        <v>56687.15</v>
      </c>
      <c r="BH9" t="str">
        <f t="shared" si="5"/>
        <v>femme</v>
      </c>
    </row>
    <row r="10" spans="1:60" x14ac:dyDescent="0.2">
      <c r="A10" s="163" t="s">
        <v>32</v>
      </c>
      <c r="B10" s="164" t="str">
        <f t="shared" si="0"/>
        <v>ANGONIN</v>
      </c>
      <c r="C10" s="165" t="str">
        <f t="shared" si="1"/>
        <v>Jean-Pierre</v>
      </c>
      <c r="D10" t="s">
        <v>15</v>
      </c>
      <c r="E10" t="str">
        <f t="shared" si="2"/>
        <v>Nice</v>
      </c>
      <c r="F10" t="s">
        <v>33</v>
      </c>
      <c r="G10">
        <v>3419</v>
      </c>
      <c r="H10" s="171">
        <f t="shared" si="3"/>
        <v>38985.629999999997</v>
      </c>
      <c r="I10" t="s">
        <v>17</v>
      </c>
      <c r="J10" s="109">
        <v>26407</v>
      </c>
      <c r="K10">
        <f t="shared" ca="1" si="4"/>
        <v>45</v>
      </c>
      <c r="L10" s="53"/>
      <c r="R10" s="53"/>
      <c r="S10" s="54">
        <v>33538</v>
      </c>
      <c r="U10" s="53"/>
      <c r="V10" s="53"/>
      <c r="W10" s="55"/>
      <c r="X10" s="57">
        <f t="shared" ca="1" si="6"/>
        <v>0</v>
      </c>
      <c r="Y10" s="57">
        <v>3</v>
      </c>
      <c r="AB10" s="11"/>
      <c r="AC10" s="58"/>
      <c r="BA10" s="69" t="s">
        <v>668</v>
      </c>
      <c r="BB10" s="69" t="s">
        <v>850</v>
      </c>
      <c r="BC10" t="s">
        <v>925</v>
      </c>
      <c r="BD10" t="s">
        <v>926</v>
      </c>
      <c r="BE10" s="69" t="s">
        <v>631</v>
      </c>
      <c r="BF10" t="s">
        <v>1239</v>
      </c>
      <c r="BG10" s="170">
        <v>38985.629999999997</v>
      </c>
      <c r="BH10" t="str">
        <f t="shared" si="5"/>
        <v>homme</v>
      </c>
    </row>
    <row r="11" spans="1:60" x14ac:dyDescent="0.2">
      <c r="A11" s="163" t="s">
        <v>34</v>
      </c>
      <c r="B11" s="164" t="str">
        <f t="shared" si="0"/>
        <v>AZOURA</v>
      </c>
      <c r="C11" s="165" t="str">
        <f t="shared" si="1"/>
        <v>Marie-France</v>
      </c>
      <c r="D11" t="s">
        <v>19</v>
      </c>
      <c r="E11" t="str">
        <f t="shared" si="2"/>
        <v>Nice</v>
      </c>
      <c r="F11" t="s">
        <v>23</v>
      </c>
      <c r="G11">
        <v>3127</v>
      </c>
      <c r="H11" s="171">
        <f t="shared" si="3"/>
        <v>32083.64</v>
      </c>
      <c r="I11" t="s">
        <v>12</v>
      </c>
      <c r="J11" s="109">
        <v>27405</v>
      </c>
      <c r="K11">
        <f t="shared" ca="1" si="4"/>
        <v>42</v>
      </c>
      <c r="L11" s="53"/>
      <c r="R11" s="53"/>
      <c r="S11" s="54">
        <v>35764</v>
      </c>
      <c r="U11" s="53"/>
      <c r="V11" s="53"/>
      <c r="W11" s="55"/>
      <c r="X11" s="57">
        <f t="shared" ca="1" si="6"/>
        <v>0</v>
      </c>
      <c r="Y11" s="57">
        <v>0</v>
      </c>
      <c r="AB11" s="11"/>
      <c r="AC11" s="58"/>
      <c r="BA11" s="69" t="s">
        <v>669</v>
      </c>
      <c r="BB11" s="69" t="s">
        <v>125</v>
      </c>
      <c r="BC11" t="s">
        <v>927</v>
      </c>
      <c r="BD11" t="s">
        <v>928</v>
      </c>
      <c r="BE11" s="69" t="s">
        <v>631</v>
      </c>
      <c r="BF11" t="s">
        <v>1239</v>
      </c>
      <c r="BG11" s="170">
        <v>32083.64</v>
      </c>
      <c r="BH11" t="str">
        <f t="shared" si="5"/>
        <v>femme</v>
      </c>
    </row>
    <row r="12" spans="1:60" x14ac:dyDescent="0.2">
      <c r="A12" s="163" t="s">
        <v>35</v>
      </c>
      <c r="B12" s="164" t="str">
        <f t="shared" si="0"/>
        <v>AZRIA</v>
      </c>
      <c r="C12" s="165" t="str">
        <f t="shared" si="1"/>
        <v>Maryse</v>
      </c>
      <c r="D12" t="s">
        <v>15</v>
      </c>
      <c r="E12" t="str">
        <f t="shared" si="2"/>
        <v>Paris</v>
      </c>
      <c r="F12" t="s">
        <v>36</v>
      </c>
      <c r="G12">
        <v>3060</v>
      </c>
      <c r="H12" s="171">
        <f t="shared" si="3"/>
        <v>25438.560000000001</v>
      </c>
      <c r="I12" t="s">
        <v>12</v>
      </c>
      <c r="J12" s="109">
        <v>27050</v>
      </c>
      <c r="K12">
        <f t="shared" ca="1" si="4"/>
        <v>43</v>
      </c>
      <c r="L12" s="53"/>
      <c r="R12" s="53"/>
      <c r="S12" s="54">
        <v>33908</v>
      </c>
      <c r="U12" s="53"/>
      <c r="V12" s="53"/>
      <c r="W12" s="55"/>
      <c r="X12" s="57">
        <f t="shared" ca="1" si="6"/>
        <v>0</v>
      </c>
      <c r="Y12" s="57">
        <v>0</v>
      </c>
      <c r="AB12" s="11"/>
      <c r="AC12" s="58"/>
      <c r="BA12" s="69" t="s">
        <v>670</v>
      </c>
      <c r="BB12" s="69" t="s">
        <v>834</v>
      </c>
      <c r="BC12" t="s">
        <v>929</v>
      </c>
      <c r="BD12" t="s">
        <v>930</v>
      </c>
      <c r="BE12" s="69" t="s">
        <v>628</v>
      </c>
      <c r="BF12" t="s">
        <v>1238</v>
      </c>
      <c r="BG12" s="170">
        <v>25438.560000000001</v>
      </c>
      <c r="BH12" t="str">
        <f t="shared" si="5"/>
        <v>femme</v>
      </c>
    </row>
    <row r="13" spans="1:60" x14ac:dyDescent="0.2">
      <c r="A13" s="163" t="s">
        <v>38</v>
      </c>
      <c r="B13" s="164" t="str">
        <f t="shared" si="0"/>
        <v>BACH</v>
      </c>
      <c r="C13" s="165" t="str">
        <f t="shared" si="1"/>
        <v>Sylvie</v>
      </c>
      <c r="D13" t="s">
        <v>19</v>
      </c>
      <c r="E13" t="str">
        <f t="shared" si="2"/>
        <v>Nice</v>
      </c>
      <c r="F13" t="s">
        <v>39</v>
      </c>
      <c r="G13">
        <v>3147</v>
      </c>
      <c r="H13" s="171">
        <f t="shared" si="3"/>
        <v>37832.730000000003</v>
      </c>
      <c r="I13" t="s">
        <v>12</v>
      </c>
      <c r="J13" s="109">
        <v>26987</v>
      </c>
      <c r="K13">
        <f t="shared" ca="1" si="4"/>
        <v>44</v>
      </c>
      <c r="L13" s="53"/>
      <c r="R13" s="53"/>
      <c r="S13" s="54">
        <v>33306</v>
      </c>
      <c r="U13" s="53"/>
      <c r="V13" s="53"/>
      <c r="W13" s="55"/>
      <c r="X13" s="57">
        <f t="shared" ca="1" si="6"/>
        <v>0</v>
      </c>
      <c r="Y13" s="57">
        <v>0</v>
      </c>
      <c r="AB13" s="11"/>
      <c r="AC13" s="58"/>
      <c r="BA13" s="69" t="s">
        <v>671</v>
      </c>
      <c r="BB13" s="69" t="s">
        <v>835</v>
      </c>
      <c r="BC13" t="s">
        <v>931</v>
      </c>
      <c r="BD13" t="s">
        <v>37</v>
      </c>
      <c r="BE13" s="69" t="s">
        <v>631</v>
      </c>
      <c r="BF13" t="s">
        <v>1239</v>
      </c>
      <c r="BG13" s="170">
        <v>37832.730000000003</v>
      </c>
      <c r="BH13" t="str">
        <f t="shared" si="5"/>
        <v>femme</v>
      </c>
    </row>
    <row r="14" spans="1:60" x14ac:dyDescent="0.2">
      <c r="A14" s="163" t="s">
        <v>40</v>
      </c>
      <c r="B14" s="164" t="str">
        <f t="shared" si="0"/>
        <v>BAH</v>
      </c>
      <c r="C14" s="165" t="str">
        <f t="shared" si="1"/>
        <v>Paule</v>
      </c>
      <c r="D14" t="s">
        <v>10</v>
      </c>
      <c r="E14" t="str">
        <f t="shared" si="2"/>
        <v>Paris</v>
      </c>
      <c r="F14" t="s">
        <v>41</v>
      </c>
      <c r="G14">
        <v>3795</v>
      </c>
      <c r="H14" s="171">
        <f t="shared" si="3"/>
        <v>26263.48</v>
      </c>
      <c r="I14" t="s">
        <v>12</v>
      </c>
      <c r="J14" s="109">
        <v>26965</v>
      </c>
      <c r="K14">
        <f t="shared" ca="1" si="4"/>
        <v>44</v>
      </c>
      <c r="L14" s="53"/>
      <c r="R14" s="53"/>
      <c r="S14" s="54">
        <v>35476</v>
      </c>
      <c r="U14" s="53"/>
      <c r="V14" s="53"/>
      <c r="W14" s="55"/>
      <c r="X14" s="57">
        <f t="shared" ca="1" si="6"/>
        <v>0</v>
      </c>
      <c r="Y14" s="57">
        <v>0</v>
      </c>
      <c r="AB14" s="11"/>
      <c r="AC14" s="58"/>
      <c r="BA14" s="69" t="s">
        <v>672</v>
      </c>
      <c r="BB14" s="69" t="s">
        <v>836</v>
      </c>
      <c r="BC14" t="s">
        <v>932</v>
      </c>
      <c r="BD14" t="s">
        <v>933</v>
      </c>
      <c r="BE14" s="69" t="s">
        <v>628</v>
      </c>
      <c r="BF14" t="s">
        <v>1238</v>
      </c>
      <c r="BG14" s="170">
        <v>26263.48</v>
      </c>
      <c r="BH14" t="str">
        <f t="shared" si="5"/>
        <v>femme</v>
      </c>
    </row>
    <row r="15" spans="1:60" x14ac:dyDescent="0.2">
      <c r="A15" s="163" t="s">
        <v>42</v>
      </c>
      <c r="B15" s="164" t="str">
        <f t="shared" si="0"/>
        <v>BARNAUD</v>
      </c>
      <c r="C15" s="165" t="str">
        <f t="shared" si="1"/>
        <v>Janine</v>
      </c>
      <c r="D15" t="s">
        <v>15</v>
      </c>
      <c r="E15" t="str">
        <f t="shared" si="2"/>
        <v>Nice</v>
      </c>
      <c r="F15" t="s">
        <v>11</v>
      </c>
      <c r="G15">
        <v>3725</v>
      </c>
      <c r="H15" s="171">
        <f t="shared" si="3"/>
        <v>28919</v>
      </c>
      <c r="I15" t="s">
        <v>12</v>
      </c>
      <c r="J15" s="109">
        <v>22454</v>
      </c>
      <c r="K15">
        <f t="shared" ca="1" si="4"/>
        <v>56</v>
      </c>
      <c r="L15" s="53"/>
      <c r="R15" s="53"/>
      <c r="S15" s="54">
        <v>31108</v>
      </c>
      <c r="U15" s="53"/>
      <c r="V15" s="53"/>
      <c r="W15" s="55"/>
      <c r="X15" s="57">
        <f t="shared" ca="1" si="6"/>
        <v>0</v>
      </c>
      <c r="Y15" s="57">
        <v>0</v>
      </c>
      <c r="AB15" s="11"/>
      <c r="AC15" s="58"/>
      <c r="BA15" s="69" t="s">
        <v>673</v>
      </c>
      <c r="BB15" s="69" t="s">
        <v>837</v>
      </c>
      <c r="BC15" t="s">
        <v>934</v>
      </c>
      <c r="BD15" t="s">
        <v>935</v>
      </c>
      <c r="BE15" s="69" t="s">
        <v>631</v>
      </c>
      <c r="BF15" t="s">
        <v>1239</v>
      </c>
      <c r="BG15" s="170">
        <v>28919</v>
      </c>
      <c r="BH15" t="str">
        <f t="shared" si="5"/>
        <v>femme</v>
      </c>
    </row>
    <row r="16" spans="1:60" x14ac:dyDescent="0.2">
      <c r="A16" s="163" t="s">
        <v>44</v>
      </c>
      <c r="B16" s="164" t="str">
        <f t="shared" si="0"/>
        <v>BARRACHINA</v>
      </c>
      <c r="C16" s="165" t="str">
        <f t="shared" si="1"/>
        <v>Monique</v>
      </c>
      <c r="D16" t="s">
        <v>10</v>
      </c>
      <c r="E16" t="str">
        <f t="shared" si="2"/>
        <v>Paris</v>
      </c>
      <c r="F16" t="s">
        <v>45</v>
      </c>
      <c r="G16">
        <v>3072</v>
      </c>
      <c r="H16" s="171">
        <f t="shared" si="3"/>
        <v>24443.68</v>
      </c>
      <c r="I16" t="s">
        <v>12</v>
      </c>
      <c r="J16" s="109">
        <v>29589</v>
      </c>
      <c r="K16">
        <f t="shared" ca="1" si="4"/>
        <v>36</v>
      </c>
      <c r="L16" s="53"/>
      <c r="R16" s="53"/>
      <c r="S16" s="54">
        <v>36621</v>
      </c>
      <c r="U16" s="53"/>
      <c r="V16" s="53"/>
      <c r="W16" s="55"/>
      <c r="X16" s="57">
        <v>9</v>
      </c>
      <c r="Y16" s="57">
        <v>9</v>
      </c>
      <c r="AB16" s="11"/>
      <c r="AC16" s="58"/>
      <c r="BA16" s="69" t="s">
        <v>673</v>
      </c>
      <c r="BB16" s="69" t="s">
        <v>838</v>
      </c>
      <c r="BC16" t="s">
        <v>936</v>
      </c>
      <c r="BD16" t="s">
        <v>43</v>
      </c>
      <c r="BE16" s="69" t="s">
        <v>628</v>
      </c>
      <c r="BF16" t="s">
        <v>1238</v>
      </c>
      <c r="BG16" s="170">
        <v>24443.68</v>
      </c>
      <c r="BH16" t="str">
        <f t="shared" si="5"/>
        <v>femme</v>
      </c>
    </row>
    <row r="17" spans="1:60" x14ac:dyDescent="0.2">
      <c r="A17" s="163" t="s">
        <v>46</v>
      </c>
      <c r="B17" s="164" t="str">
        <f t="shared" si="0"/>
        <v>BARRANDON</v>
      </c>
      <c r="C17" s="165" t="str">
        <f t="shared" si="1"/>
        <v>Stéphanie</v>
      </c>
      <c r="D17" t="s">
        <v>10</v>
      </c>
      <c r="E17" t="str">
        <f t="shared" si="2"/>
        <v>Nice</v>
      </c>
      <c r="F17" t="s">
        <v>47</v>
      </c>
      <c r="G17">
        <v>3280</v>
      </c>
      <c r="H17" s="171">
        <f t="shared" si="3"/>
        <v>17565.52</v>
      </c>
      <c r="I17" t="s">
        <v>12</v>
      </c>
      <c r="J17" s="109">
        <v>32564</v>
      </c>
      <c r="K17">
        <f t="shared" ca="1" si="4"/>
        <v>28</v>
      </c>
      <c r="L17" s="53"/>
      <c r="R17" s="53"/>
      <c r="S17" s="54">
        <v>39502</v>
      </c>
      <c r="U17" s="53"/>
      <c r="V17" s="53"/>
      <c r="W17" s="55"/>
      <c r="X17" s="57">
        <f t="shared" ref="X17:X27" ca="1" si="7">IF(RAND()&lt;0.1,INT(1/VALUE(LEFT($D17,1))*RAND()*10),0)+IF(RAND()&lt;0.05,INT(1/VALUE(LEFT($D17,1))*RAND()*15),0)</f>
        <v>6</v>
      </c>
      <c r="Y17" s="57">
        <v>0</v>
      </c>
      <c r="AB17" s="11"/>
      <c r="AC17" s="58"/>
      <c r="BA17" s="69" t="s">
        <v>674</v>
      </c>
      <c r="BB17" s="69" t="s">
        <v>839</v>
      </c>
      <c r="BC17" t="s">
        <v>937</v>
      </c>
      <c r="BD17" t="s">
        <v>938</v>
      </c>
      <c r="BE17" s="69" t="s">
        <v>631</v>
      </c>
      <c r="BF17" t="s">
        <v>1239</v>
      </c>
      <c r="BG17" s="170">
        <v>17565.52</v>
      </c>
      <c r="BH17" t="str">
        <f t="shared" si="5"/>
        <v>femme</v>
      </c>
    </row>
    <row r="18" spans="1:60" x14ac:dyDescent="0.2">
      <c r="A18" s="163" t="s">
        <v>48</v>
      </c>
      <c r="B18" s="164" t="str">
        <f t="shared" si="0"/>
        <v>BASS</v>
      </c>
      <c r="C18" s="165" t="str">
        <f t="shared" si="1"/>
        <v>Thierry</v>
      </c>
      <c r="D18" t="s">
        <v>10</v>
      </c>
      <c r="E18" t="str">
        <f t="shared" si="2"/>
        <v>Strasbourg</v>
      </c>
      <c r="F18" t="s">
        <v>45</v>
      </c>
      <c r="G18">
        <v>3090</v>
      </c>
      <c r="H18" s="171">
        <f t="shared" si="3"/>
        <v>26606.080000000002</v>
      </c>
      <c r="I18" t="s">
        <v>17</v>
      </c>
      <c r="J18" s="109">
        <v>28827</v>
      </c>
      <c r="K18">
        <f t="shared" ca="1" si="4"/>
        <v>39</v>
      </c>
      <c r="L18" s="53"/>
      <c r="R18" s="53"/>
      <c r="S18" s="54">
        <v>35888</v>
      </c>
      <c r="U18" s="53"/>
      <c r="V18" s="53"/>
      <c r="W18" s="55"/>
      <c r="X18" s="57">
        <f t="shared" ca="1" si="7"/>
        <v>0</v>
      </c>
      <c r="Y18" s="57">
        <v>0</v>
      </c>
      <c r="AB18" s="11"/>
      <c r="AC18" s="58"/>
      <c r="BA18" s="69" t="s">
        <v>675</v>
      </c>
      <c r="BB18" s="69" t="s">
        <v>851</v>
      </c>
      <c r="BC18" t="s">
        <v>939</v>
      </c>
      <c r="BD18" t="s">
        <v>940</v>
      </c>
      <c r="BE18" s="69" t="s">
        <v>629</v>
      </c>
      <c r="BF18" t="s">
        <v>1240</v>
      </c>
      <c r="BG18" s="170">
        <v>26606.080000000002</v>
      </c>
      <c r="BH18" t="str">
        <f t="shared" si="5"/>
        <v>homme</v>
      </c>
    </row>
    <row r="19" spans="1:60" x14ac:dyDescent="0.2">
      <c r="A19" s="163" t="s">
        <v>50</v>
      </c>
      <c r="B19" s="164" t="str">
        <f t="shared" si="0"/>
        <v>BAUDET</v>
      </c>
      <c r="C19" s="165" t="str">
        <f t="shared" si="1"/>
        <v>Arlette</v>
      </c>
      <c r="D19" t="s">
        <v>10</v>
      </c>
      <c r="E19" t="str">
        <f t="shared" si="2"/>
        <v>Nice</v>
      </c>
      <c r="F19" t="s">
        <v>51</v>
      </c>
      <c r="G19">
        <v>3632</v>
      </c>
      <c r="H19" s="171">
        <f t="shared" si="3"/>
        <v>23660.81</v>
      </c>
      <c r="I19" t="s">
        <v>12</v>
      </c>
      <c r="J19" s="109">
        <v>22381</v>
      </c>
      <c r="K19">
        <f t="shared" ca="1" si="4"/>
        <v>56</v>
      </c>
      <c r="L19" s="53"/>
      <c r="R19" s="53"/>
      <c r="S19" s="54">
        <v>30148</v>
      </c>
      <c r="U19" s="53"/>
      <c r="V19" s="53"/>
      <c r="W19" s="55"/>
      <c r="X19" s="57">
        <f t="shared" ca="1" si="7"/>
        <v>0</v>
      </c>
      <c r="Y19" s="57">
        <v>0</v>
      </c>
      <c r="AB19" s="11"/>
      <c r="AC19" s="58"/>
      <c r="BA19" s="69" t="s">
        <v>676</v>
      </c>
      <c r="BB19" s="69" t="s">
        <v>840</v>
      </c>
      <c r="BC19" t="s">
        <v>941</v>
      </c>
      <c r="BD19" t="s">
        <v>49</v>
      </c>
      <c r="BE19" s="69" t="s">
        <v>631</v>
      </c>
      <c r="BF19" t="s">
        <v>1239</v>
      </c>
      <c r="BG19" s="170">
        <v>23660.81</v>
      </c>
      <c r="BH19" t="str">
        <f t="shared" si="5"/>
        <v>femme</v>
      </c>
    </row>
    <row r="20" spans="1:60" x14ac:dyDescent="0.2">
      <c r="A20" s="163" t="s">
        <v>53</v>
      </c>
      <c r="B20" s="164" t="str">
        <f t="shared" si="0"/>
        <v>BAUDET</v>
      </c>
      <c r="C20" s="165" t="str">
        <f t="shared" si="1"/>
        <v>Michele</v>
      </c>
      <c r="D20" t="s">
        <v>10</v>
      </c>
      <c r="E20" t="str">
        <f t="shared" si="2"/>
        <v>Paris</v>
      </c>
      <c r="F20" t="s">
        <v>54</v>
      </c>
      <c r="G20">
        <v>3880</v>
      </c>
      <c r="H20" s="171">
        <f t="shared" si="3"/>
        <v>27917.52</v>
      </c>
      <c r="I20" t="s">
        <v>12</v>
      </c>
      <c r="J20" s="109">
        <v>29679</v>
      </c>
      <c r="K20">
        <f t="shared" ca="1" si="4"/>
        <v>36</v>
      </c>
      <c r="L20" s="53"/>
      <c r="R20" s="53"/>
      <c r="S20" s="54">
        <v>36582</v>
      </c>
      <c r="U20" s="53"/>
      <c r="V20" s="53"/>
      <c r="W20" s="55"/>
      <c r="X20" s="57">
        <f t="shared" ca="1" si="7"/>
        <v>0</v>
      </c>
      <c r="Y20" s="57">
        <v>0</v>
      </c>
      <c r="AB20" s="11"/>
      <c r="AC20" s="58"/>
      <c r="BA20" s="69" t="s">
        <v>677</v>
      </c>
      <c r="BB20" s="69" t="s">
        <v>848</v>
      </c>
      <c r="BC20" t="s">
        <v>941</v>
      </c>
      <c r="BD20" t="s">
        <v>52</v>
      </c>
      <c r="BE20" s="69" t="s">
        <v>628</v>
      </c>
      <c r="BF20" t="s">
        <v>1238</v>
      </c>
      <c r="BG20" s="170">
        <v>27917.52</v>
      </c>
      <c r="BH20" t="str">
        <f t="shared" si="5"/>
        <v>femme</v>
      </c>
    </row>
    <row r="21" spans="1:60" x14ac:dyDescent="0.2">
      <c r="A21" s="163" t="s">
        <v>55</v>
      </c>
      <c r="B21" s="164" t="str">
        <f t="shared" si="0"/>
        <v>BEAUDEAU</v>
      </c>
      <c r="C21" s="165" t="str">
        <f t="shared" si="1"/>
        <v>Gérard</v>
      </c>
      <c r="D21" t="s">
        <v>10</v>
      </c>
      <c r="E21" t="str">
        <f t="shared" si="2"/>
        <v>Nice</v>
      </c>
      <c r="F21" t="s">
        <v>61</v>
      </c>
      <c r="G21">
        <v>3008</v>
      </c>
      <c r="H21" s="171">
        <f t="shared" si="3"/>
        <v>26357.96</v>
      </c>
      <c r="I21" t="s">
        <v>17</v>
      </c>
      <c r="J21" s="109">
        <v>33666</v>
      </c>
      <c r="K21">
        <f t="shared" ca="1" si="4"/>
        <v>25</v>
      </c>
      <c r="L21" s="53"/>
      <c r="R21" s="53"/>
      <c r="S21" s="54">
        <v>41365</v>
      </c>
      <c r="U21" s="53"/>
      <c r="V21" s="53"/>
      <c r="W21" s="55"/>
      <c r="X21" s="57">
        <f t="shared" ca="1" si="7"/>
        <v>0</v>
      </c>
      <c r="Y21" s="57">
        <v>0</v>
      </c>
      <c r="AB21" s="11"/>
      <c r="AC21" s="58"/>
      <c r="BA21" s="69" t="s">
        <v>678</v>
      </c>
      <c r="BB21" s="69" t="s">
        <v>656</v>
      </c>
      <c r="BC21" t="s">
        <v>942</v>
      </c>
      <c r="BD21" t="s">
        <v>943</v>
      </c>
      <c r="BE21" s="69" t="s">
        <v>631</v>
      </c>
      <c r="BF21" t="s">
        <v>1239</v>
      </c>
      <c r="BG21" s="170">
        <v>26357.96</v>
      </c>
      <c r="BH21" t="str">
        <f t="shared" si="5"/>
        <v>homme</v>
      </c>
    </row>
    <row r="22" spans="1:60" x14ac:dyDescent="0.2">
      <c r="A22" s="163" t="s">
        <v>58</v>
      </c>
      <c r="B22" s="164" t="str">
        <f t="shared" si="0"/>
        <v>BEAUMIER</v>
      </c>
      <c r="C22" s="165" t="str">
        <f t="shared" si="1"/>
        <v>Isabelle</v>
      </c>
      <c r="D22" t="s">
        <v>10</v>
      </c>
      <c r="E22" t="str">
        <f t="shared" si="2"/>
        <v>Nice</v>
      </c>
      <c r="F22" t="s">
        <v>56</v>
      </c>
      <c r="G22">
        <v>3541</v>
      </c>
      <c r="H22" s="171">
        <f t="shared" si="3"/>
        <v>19949.29</v>
      </c>
      <c r="I22" t="s">
        <v>12</v>
      </c>
      <c r="J22" s="109">
        <v>22983</v>
      </c>
      <c r="K22">
        <f t="shared" ca="1" si="4"/>
        <v>55</v>
      </c>
      <c r="L22" s="53"/>
      <c r="R22" s="53"/>
      <c r="S22" s="54">
        <v>30451</v>
      </c>
      <c r="U22" s="53"/>
      <c r="V22" s="53"/>
      <c r="W22" s="55"/>
      <c r="X22" s="57">
        <f t="shared" ca="1" si="7"/>
        <v>2</v>
      </c>
      <c r="Y22" s="57">
        <v>0</v>
      </c>
      <c r="AB22" s="11"/>
      <c r="AC22" s="58"/>
      <c r="BA22" s="69" t="s">
        <v>678</v>
      </c>
      <c r="BB22" s="69" t="s">
        <v>657</v>
      </c>
      <c r="BC22" t="s">
        <v>944</v>
      </c>
      <c r="BD22" t="s">
        <v>57</v>
      </c>
      <c r="BE22" s="69" t="s">
        <v>631</v>
      </c>
      <c r="BF22" t="s">
        <v>1239</v>
      </c>
      <c r="BG22" s="170">
        <v>19949.29</v>
      </c>
      <c r="BH22" t="str">
        <f t="shared" si="5"/>
        <v>femme</v>
      </c>
    </row>
    <row r="23" spans="1:60" x14ac:dyDescent="0.2">
      <c r="A23" s="163" t="s">
        <v>60</v>
      </c>
      <c r="B23" s="164" t="str">
        <f t="shared" si="0"/>
        <v>BEDO</v>
      </c>
      <c r="C23" s="165" t="str">
        <f t="shared" si="1"/>
        <v>Jean</v>
      </c>
      <c r="D23" t="s">
        <v>10</v>
      </c>
      <c r="E23" t="str">
        <f t="shared" si="2"/>
        <v>Nice</v>
      </c>
      <c r="F23" t="s">
        <v>59</v>
      </c>
      <c r="G23">
        <v>3595</v>
      </c>
      <c r="H23" s="171">
        <f t="shared" si="3"/>
        <v>28505.86</v>
      </c>
      <c r="I23" t="s">
        <v>17</v>
      </c>
      <c r="J23" s="109">
        <v>31267</v>
      </c>
      <c r="K23">
        <f t="shared" ca="1" si="4"/>
        <v>32</v>
      </c>
      <c r="L23" s="53"/>
      <c r="R23" s="53"/>
      <c r="S23" s="54">
        <v>38011</v>
      </c>
      <c r="U23" s="53"/>
      <c r="V23" s="53"/>
      <c r="W23" s="55"/>
      <c r="X23" s="57">
        <f t="shared" ca="1" si="7"/>
        <v>0</v>
      </c>
      <c r="Y23" s="57">
        <v>0</v>
      </c>
      <c r="AB23" s="11"/>
      <c r="AC23" s="58"/>
      <c r="BA23" s="69" t="s">
        <v>678</v>
      </c>
      <c r="BB23" s="69" t="s">
        <v>871</v>
      </c>
      <c r="BC23" t="s">
        <v>945</v>
      </c>
      <c r="BD23" t="s">
        <v>13</v>
      </c>
      <c r="BE23" s="69" t="s">
        <v>631</v>
      </c>
      <c r="BF23" t="s">
        <v>1239</v>
      </c>
      <c r="BG23" s="170">
        <v>28505.86</v>
      </c>
      <c r="BH23" t="str">
        <f t="shared" si="5"/>
        <v>homme</v>
      </c>
    </row>
    <row r="24" spans="1:60" x14ac:dyDescent="0.2">
      <c r="A24" s="163" t="s">
        <v>62</v>
      </c>
      <c r="B24" s="164" t="str">
        <f t="shared" si="0"/>
        <v>BEETHOVEN</v>
      </c>
      <c r="C24" s="165" t="str">
        <f t="shared" si="1"/>
        <v>Michele</v>
      </c>
      <c r="D24" t="s">
        <v>10</v>
      </c>
      <c r="E24" t="str">
        <f t="shared" si="2"/>
        <v>Paris</v>
      </c>
      <c r="F24" t="s">
        <v>11</v>
      </c>
      <c r="G24">
        <v>3287</v>
      </c>
      <c r="H24" s="171">
        <f t="shared" si="3"/>
        <v>22918.04</v>
      </c>
      <c r="I24" t="s">
        <v>12</v>
      </c>
      <c r="J24" s="109">
        <v>22483</v>
      </c>
      <c r="K24">
        <f t="shared" ca="1" si="4"/>
        <v>56</v>
      </c>
      <c r="L24" s="53"/>
      <c r="R24" s="53"/>
      <c r="S24" s="54">
        <v>30204</v>
      </c>
      <c r="U24" s="53"/>
      <c r="V24" s="53"/>
      <c r="W24" s="55"/>
      <c r="X24" s="57">
        <f t="shared" ca="1" si="7"/>
        <v>0</v>
      </c>
      <c r="Y24" s="57">
        <v>0</v>
      </c>
      <c r="AB24" s="11"/>
      <c r="AC24" s="58"/>
      <c r="BA24" s="69" t="s">
        <v>679</v>
      </c>
      <c r="BB24" s="69" t="s">
        <v>834</v>
      </c>
      <c r="BC24" t="s">
        <v>946</v>
      </c>
      <c r="BD24" t="s">
        <v>52</v>
      </c>
      <c r="BE24" s="69" t="s">
        <v>631</v>
      </c>
      <c r="BF24" t="s">
        <v>1238</v>
      </c>
      <c r="BG24" s="170">
        <v>22918.04</v>
      </c>
      <c r="BH24" t="str">
        <f t="shared" si="5"/>
        <v>femme</v>
      </c>
    </row>
    <row r="25" spans="1:60" x14ac:dyDescent="0.2">
      <c r="A25" s="163" t="s">
        <v>63</v>
      </c>
      <c r="B25" s="164" t="str">
        <f t="shared" si="0"/>
        <v>BENHAMOU</v>
      </c>
      <c r="C25" s="165" t="str">
        <f t="shared" si="1"/>
        <v>Pauline</v>
      </c>
      <c r="D25" t="s">
        <v>10</v>
      </c>
      <c r="E25" t="str">
        <f t="shared" si="2"/>
        <v>Nice</v>
      </c>
      <c r="F25" t="s">
        <v>20</v>
      </c>
      <c r="G25">
        <v>3636</v>
      </c>
      <c r="H25" s="171">
        <f t="shared" si="3"/>
        <v>22495.79</v>
      </c>
      <c r="I25" t="s">
        <v>12</v>
      </c>
      <c r="J25" s="109">
        <v>25686</v>
      </c>
      <c r="K25">
        <f t="shared" ca="1" si="4"/>
        <v>47</v>
      </c>
      <c r="L25" s="53"/>
      <c r="R25" s="53"/>
      <c r="S25" s="54">
        <v>33761</v>
      </c>
      <c r="U25" s="53"/>
      <c r="V25" s="53"/>
      <c r="W25" s="55"/>
      <c r="X25" s="57">
        <f t="shared" ca="1" si="7"/>
        <v>0</v>
      </c>
      <c r="Y25" s="57">
        <v>1</v>
      </c>
      <c r="AB25" s="11"/>
      <c r="AC25" s="58"/>
      <c r="BA25" s="69" t="s">
        <v>679</v>
      </c>
      <c r="BB25" s="69" t="s">
        <v>852</v>
      </c>
      <c r="BC25" t="s">
        <v>947</v>
      </c>
      <c r="BD25" t="s">
        <v>948</v>
      </c>
      <c r="BE25" s="69" t="s">
        <v>628</v>
      </c>
      <c r="BF25" t="s">
        <v>1239</v>
      </c>
      <c r="BG25" s="170">
        <v>22495.79</v>
      </c>
      <c r="BH25" t="str">
        <f t="shared" si="5"/>
        <v>femme</v>
      </c>
    </row>
    <row r="26" spans="1:60" x14ac:dyDescent="0.2">
      <c r="A26" s="163" t="s">
        <v>65</v>
      </c>
      <c r="B26" s="164" t="str">
        <f t="shared" si="0"/>
        <v>BENSIMHON</v>
      </c>
      <c r="C26" s="165" t="str">
        <f t="shared" si="1"/>
        <v>Pascal</v>
      </c>
      <c r="D26" t="s">
        <v>19</v>
      </c>
      <c r="E26" t="str">
        <f t="shared" si="2"/>
        <v>Paris</v>
      </c>
      <c r="F26" t="s">
        <v>41</v>
      </c>
      <c r="G26">
        <v>3013</v>
      </c>
      <c r="H26" s="171">
        <f t="shared" si="3"/>
        <v>60167.99</v>
      </c>
      <c r="I26" t="s">
        <v>17</v>
      </c>
      <c r="J26" s="109">
        <v>26136</v>
      </c>
      <c r="K26">
        <f t="shared" ca="1" si="4"/>
        <v>46</v>
      </c>
      <c r="L26" s="53"/>
      <c r="R26" s="53"/>
      <c r="S26" s="54">
        <v>32742</v>
      </c>
      <c r="U26" s="53"/>
      <c r="V26" s="53"/>
      <c r="W26" s="55"/>
      <c r="X26" s="57">
        <f t="shared" ca="1" si="7"/>
        <v>0</v>
      </c>
      <c r="Y26" s="57">
        <v>0</v>
      </c>
      <c r="AB26" s="11"/>
      <c r="AC26" s="58"/>
      <c r="BA26" s="69" t="s">
        <v>679</v>
      </c>
      <c r="BB26" s="69" t="s">
        <v>841</v>
      </c>
      <c r="BC26" t="s">
        <v>949</v>
      </c>
      <c r="BD26" t="s">
        <v>64</v>
      </c>
      <c r="BE26" s="69" t="s">
        <v>628</v>
      </c>
      <c r="BF26" t="s">
        <v>1238</v>
      </c>
      <c r="BG26" s="170">
        <v>60167.99</v>
      </c>
      <c r="BH26" t="str">
        <f t="shared" si="5"/>
        <v>homme</v>
      </c>
    </row>
    <row r="27" spans="1:60" x14ac:dyDescent="0.2">
      <c r="A27" s="163" t="s">
        <v>67</v>
      </c>
      <c r="B27" s="164" t="str">
        <f t="shared" si="0"/>
        <v>BENSIMON</v>
      </c>
      <c r="C27" s="165" t="str">
        <f t="shared" si="1"/>
        <v>Elisabeth</v>
      </c>
      <c r="D27" t="s">
        <v>10</v>
      </c>
      <c r="E27" t="str">
        <f t="shared" si="2"/>
        <v>Nice</v>
      </c>
      <c r="F27" t="s">
        <v>11</v>
      </c>
      <c r="G27">
        <v>3486</v>
      </c>
      <c r="H27" s="171">
        <f t="shared" si="3"/>
        <v>22764.38</v>
      </c>
      <c r="I27" t="s">
        <v>12</v>
      </c>
      <c r="J27" s="109">
        <v>30917</v>
      </c>
      <c r="K27">
        <f t="shared" ca="1" si="4"/>
        <v>33</v>
      </c>
      <c r="L27" s="53"/>
      <c r="R27" s="53"/>
      <c r="S27" s="54">
        <v>37610</v>
      </c>
      <c r="U27" s="53"/>
      <c r="V27" s="53"/>
      <c r="W27" s="55"/>
      <c r="X27" s="57">
        <f t="shared" ca="1" si="7"/>
        <v>0</v>
      </c>
      <c r="Y27" s="57">
        <v>0</v>
      </c>
      <c r="AB27" s="11"/>
      <c r="AC27" s="58"/>
      <c r="BA27" s="69" t="s">
        <v>679</v>
      </c>
      <c r="BB27" s="69" t="s">
        <v>842</v>
      </c>
      <c r="BC27" t="s">
        <v>950</v>
      </c>
      <c r="BD27" t="s">
        <v>66</v>
      </c>
      <c r="BE27" s="69" t="s">
        <v>631</v>
      </c>
      <c r="BF27" t="s">
        <v>1239</v>
      </c>
      <c r="BG27" s="170">
        <v>22764.38</v>
      </c>
      <c r="BH27" t="str">
        <f t="shared" si="5"/>
        <v>femme</v>
      </c>
    </row>
    <row r="28" spans="1:60" x14ac:dyDescent="0.2">
      <c r="A28" s="163" t="s">
        <v>69</v>
      </c>
      <c r="B28" s="164" t="str">
        <f t="shared" si="0"/>
        <v>BÉRAUD</v>
      </c>
      <c r="C28" s="165" t="str">
        <f t="shared" si="1"/>
        <v>Nathalie</v>
      </c>
      <c r="D28" t="s">
        <v>10</v>
      </c>
      <c r="E28" t="str">
        <f t="shared" si="2"/>
        <v>Nice</v>
      </c>
      <c r="F28" t="s">
        <v>70</v>
      </c>
      <c r="G28">
        <v>3141</v>
      </c>
      <c r="H28" s="171">
        <f t="shared" si="3"/>
        <v>24578.33</v>
      </c>
      <c r="I28" t="s">
        <v>12</v>
      </c>
      <c r="J28" s="109">
        <v>32577</v>
      </c>
      <c r="K28">
        <f t="shared" ca="1" si="4"/>
        <v>28</v>
      </c>
      <c r="L28" s="53"/>
      <c r="R28" s="53"/>
      <c r="S28" s="54">
        <v>39487</v>
      </c>
      <c r="U28" s="53"/>
      <c r="V28" s="53"/>
      <c r="W28" s="55"/>
      <c r="X28" s="57">
        <v>10</v>
      </c>
      <c r="Y28" s="57">
        <v>3</v>
      </c>
      <c r="AB28" s="11"/>
      <c r="AC28" s="58"/>
      <c r="BA28" s="69" t="s">
        <v>680</v>
      </c>
      <c r="BB28" s="69" t="s">
        <v>843</v>
      </c>
      <c r="BC28" t="s">
        <v>951</v>
      </c>
      <c r="BD28" t="s">
        <v>68</v>
      </c>
      <c r="BE28" s="69" t="s">
        <v>631</v>
      </c>
      <c r="BF28" t="s">
        <v>1239</v>
      </c>
      <c r="BG28" s="170">
        <v>24578.33</v>
      </c>
      <c r="BH28" t="str">
        <f t="shared" si="5"/>
        <v>femme</v>
      </c>
    </row>
    <row r="29" spans="1:60" x14ac:dyDescent="0.2">
      <c r="A29" s="166" t="s">
        <v>1260</v>
      </c>
      <c r="B29" s="164" t="str">
        <f t="shared" si="0"/>
        <v>BERDUGO</v>
      </c>
      <c r="C29" s="165" t="str">
        <f t="shared" si="1"/>
        <v>Bernadette</v>
      </c>
      <c r="D29" t="s">
        <v>10</v>
      </c>
      <c r="E29" t="str">
        <f t="shared" si="2"/>
        <v>Nice</v>
      </c>
      <c r="F29" t="s">
        <v>73</v>
      </c>
      <c r="G29">
        <v>3710</v>
      </c>
      <c r="H29" s="171">
        <f t="shared" si="3"/>
        <v>24680.78</v>
      </c>
      <c r="I29" t="s">
        <v>12</v>
      </c>
      <c r="J29" s="109">
        <v>22036</v>
      </c>
      <c r="K29">
        <f t="shared" ca="1" si="4"/>
        <v>57</v>
      </c>
      <c r="L29" s="53"/>
      <c r="R29" s="53"/>
      <c r="S29" s="54">
        <v>29442</v>
      </c>
      <c r="U29" s="53"/>
      <c r="V29" s="53"/>
      <c r="W29" s="55"/>
      <c r="X29" s="57">
        <f ca="1">IF(RAND()&lt;0.1,INT(1/VALUE(LEFT($D29,1))*RAND()*10),0)+IF(RAND()&lt;0.05,INT(1/VALUE(LEFT($D29,1))*RAND()*15),0)</f>
        <v>0</v>
      </c>
      <c r="Y29" s="57">
        <v>5</v>
      </c>
      <c r="AB29" s="11"/>
      <c r="AC29" s="58"/>
      <c r="BA29" s="69" t="s">
        <v>681</v>
      </c>
      <c r="BB29" s="69" t="s">
        <v>66</v>
      </c>
      <c r="BC29" t="s">
        <v>71</v>
      </c>
      <c r="BD29" t="s">
        <v>72</v>
      </c>
      <c r="BE29" s="69" t="s">
        <v>631</v>
      </c>
      <c r="BF29" t="s">
        <v>1239</v>
      </c>
      <c r="BG29" s="170">
        <v>24680.78</v>
      </c>
      <c r="BH29" t="str">
        <f t="shared" si="5"/>
        <v>femme</v>
      </c>
    </row>
    <row r="30" spans="1:60" x14ac:dyDescent="0.2">
      <c r="A30" s="163" t="s">
        <v>74</v>
      </c>
      <c r="B30" s="164" t="str">
        <f t="shared" si="0"/>
        <v>BERTOLO</v>
      </c>
      <c r="C30" s="165" t="str">
        <f t="shared" si="1"/>
        <v>Claudie</v>
      </c>
      <c r="D30" t="s">
        <v>10</v>
      </c>
      <c r="E30" t="str">
        <f t="shared" si="2"/>
        <v>Nice</v>
      </c>
      <c r="F30" t="s">
        <v>75</v>
      </c>
      <c r="G30">
        <v>3012</v>
      </c>
      <c r="H30" s="171">
        <f t="shared" si="3"/>
        <v>22615.91</v>
      </c>
      <c r="I30" t="s">
        <v>12</v>
      </c>
      <c r="J30" s="109">
        <v>24487</v>
      </c>
      <c r="K30">
        <f t="shared" ca="1" si="4"/>
        <v>50</v>
      </c>
      <c r="L30" s="53"/>
      <c r="R30" s="53"/>
      <c r="S30" s="54">
        <v>31286</v>
      </c>
      <c r="U30" s="53"/>
      <c r="V30" s="53"/>
      <c r="W30" s="55"/>
      <c r="X30" s="57">
        <f ca="1">IF(RAND()&lt;0.1,INT(1/VALUE(LEFT($D30,1))*RAND()*10),0)+IF(RAND()&lt;0.05,INT(1/VALUE(LEFT($D30,1))*RAND()*15),0)</f>
        <v>0</v>
      </c>
      <c r="Y30" s="57">
        <v>0</v>
      </c>
      <c r="AB30" s="11"/>
      <c r="AC30" s="58"/>
      <c r="BA30" s="69" t="s">
        <v>883</v>
      </c>
      <c r="BB30" s="69" t="s">
        <v>858</v>
      </c>
      <c r="BC30" t="s">
        <v>952</v>
      </c>
      <c r="BD30" t="s">
        <v>953</v>
      </c>
      <c r="BE30" s="69" t="s">
        <v>631</v>
      </c>
      <c r="BF30" t="s">
        <v>1239</v>
      </c>
      <c r="BG30" s="170">
        <v>22615.91</v>
      </c>
      <c r="BH30" t="str">
        <f t="shared" si="5"/>
        <v>femme</v>
      </c>
    </row>
    <row r="31" spans="1:60" x14ac:dyDescent="0.2">
      <c r="A31" s="163" t="s">
        <v>77</v>
      </c>
      <c r="B31" s="164" t="str">
        <f t="shared" si="0"/>
        <v>BERTRAND</v>
      </c>
      <c r="C31" s="165" t="str">
        <f t="shared" si="1"/>
        <v>Roger</v>
      </c>
      <c r="D31" t="s">
        <v>19</v>
      </c>
      <c r="E31" t="str">
        <f t="shared" si="2"/>
        <v>Paris</v>
      </c>
      <c r="F31" t="s">
        <v>11</v>
      </c>
      <c r="G31">
        <v>3626</v>
      </c>
      <c r="H31" s="171">
        <f t="shared" si="3"/>
        <v>52078.080000000002</v>
      </c>
      <c r="I31" t="s">
        <v>17</v>
      </c>
      <c r="J31" s="109">
        <v>26825</v>
      </c>
      <c r="K31">
        <f t="shared" ca="1" si="4"/>
        <v>44</v>
      </c>
      <c r="L31" s="53"/>
      <c r="R31" s="53"/>
      <c r="S31" s="54">
        <v>34251</v>
      </c>
      <c r="U31" s="53"/>
      <c r="V31" s="53"/>
      <c r="W31" s="55"/>
      <c r="X31" s="57">
        <f ca="1">IF(RAND()&lt;0.1,INT(1/VALUE(LEFT($D31,1))*RAND()*10),0)+IF(RAND()&lt;0.05,INT(1/VALUE(LEFT($D31,1))*RAND()*15),0)</f>
        <v>0</v>
      </c>
      <c r="Y31" s="57">
        <v>0</v>
      </c>
      <c r="AB31" s="11"/>
      <c r="AC31" s="58"/>
      <c r="BA31" s="69" t="s">
        <v>682</v>
      </c>
      <c r="BB31" s="69" t="s">
        <v>853</v>
      </c>
      <c r="BC31" t="s">
        <v>954</v>
      </c>
      <c r="BD31" t="s">
        <v>76</v>
      </c>
      <c r="BE31" s="69" t="s">
        <v>628</v>
      </c>
      <c r="BF31" t="s">
        <v>1238</v>
      </c>
      <c r="BG31" s="170">
        <v>52078.080000000002</v>
      </c>
      <c r="BH31" t="str">
        <f t="shared" si="5"/>
        <v>homme</v>
      </c>
    </row>
    <row r="32" spans="1:60" x14ac:dyDescent="0.2">
      <c r="A32" s="163" t="s">
        <v>78</v>
      </c>
      <c r="B32" s="164" t="str">
        <f t="shared" si="0"/>
        <v>BIDAULT</v>
      </c>
      <c r="C32" s="165" t="str">
        <f t="shared" si="1"/>
        <v>Marie-Reine</v>
      </c>
      <c r="D32" t="s">
        <v>15</v>
      </c>
      <c r="E32" t="str">
        <f t="shared" si="2"/>
        <v>Nice</v>
      </c>
      <c r="F32" t="s">
        <v>70</v>
      </c>
      <c r="G32">
        <v>3733</v>
      </c>
      <c r="H32" s="171">
        <f t="shared" si="3"/>
        <v>31492.83</v>
      </c>
      <c r="I32" t="s">
        <v>12</v>
      </c>
      <c r="J32" s="109">
        <v>20692</v>
      </c>
      <c r="K32">
        <f t="shared" ca="1" si="4"/>
        <v>61</v>
      </c>
      <c r="L32" s="53"/>
      <c r="R32" s="53"/>
      <c r="S32" s="54">
        <v>27204</v>
      </c>
      <c r="U32" s="53"/>
      <c r="V32" s="53"/>
      <c r="W32" s="55"/>
      <c r="X32" s="57">
        <f ca="1">IF(RAND()&lt;0.1,INT(1/VALUE(LEFT($D32,1))*RAND()*10),0)+IF(RAND()&lt;0.05,INT(1/VALUE(LEFT($D32,1))*RAND()*15),0)</f>
        <v>0</v>
      </c>
      <c r="Y32" s="57">
        <v>0</v>
      </c>
      <c r="AB32" s="11"/>
      <c r="AC32" s="58"/>
      <c r="BA32" s="69" t="s">
        <v>683</v>
      </c>
      <c r="BB32" s="69" t="s">
        <v>841</v>
      </c>
      <c r="BC32" t="s">
        <v>955</v>
      </c>
      <c r="BD32" t="s">
        <v>956</v>
      </c>
      <c r="BE32" s="69" t="s">
        <v>631</v>
      </c>
      <c r="BF32" t="s">
        <v>1239</v>
      </c>
      <c r="BG32" s="170">
        <v>31492.83</v>
      </c>
      <c r="BH32" t="str">
        <f t="shared" si="5"/>
        <v>femme</v>
      </c>
    </row>
    <row r="33" spans="1:60" x14ac:dyDescent="0.2">
      <c r="A33" s="163" t="s">
        <v>79</v>
      </c>
      <c r="B33" s="164" t="str">
        <f t="shared" si="0"/>
        <v>BINET</v>
      </c>
      <c r="C33" s="165" t="str">
        <f t="shared" si="1"/>
        <v>Emmanuel</v>
      </c>
      <c r="D33" t="s">
        <v>15</v>
      </c>
      <c r="E33" t="str">
        <f t="shared" si="2"/>
        <v>Nice</v>
      </c>
      <c r="F33" t="s">
        <v>80</v>
      </c>
      <c r="G33">
        <v>3799</v>
      </c>
      <c r="H33" s="171">
        <f t="shared" si="3"/>
        <v>39985.46</v>
      </c>
      <c r="I33" t="s">
        <v>17</v>
      </c>
      <c r="J33" s="109">
        <v>25771</v>
      </c>
      <c r="K33">
        <f t="shared" ca="1" si="4"/>
        <v>47</v>
      </c>
      <c r="L33" s="53"/>
      <c r="R33" s="53"/>
      <c r="S33" s="54">
        <v>33406</v>
      </c>
      <c r="U33" s="53"/>
      <c r="V33" s="53"/>
      <c r="W33" s="55"/>
      <c r="X33" s="57">
        <f ca="1">IF(RAND()&lt;0.1,INT(1/VALUE(LEFT($D33,1))*RAND()*10),0)+IF(RAND()&lt;0.05,INT(1/VALUE(LEFT($D33,1))*RAND()*15),0)</f>
        <v>0</v>
      </c>
      <c r="Y33" s="57">
        <v>0</v>
      </c>
      <c r="AB33" s="11"/>
      <c r="AC33" s="58"/>
      <c r="BA33" s="69" t="s">
        <v>684</v>
      </c>
      <c r="BB33" s="69" t="s">
        <v>854</v>
      </c>
      <c r="BC33" t="s">
        <v>957</v>
      </c>
      <c r="BD33" t="s">
        <v>958</v>
      </c>
      <c r="BE33" s="69" t="s">
        <v>631</v>
      </c>
      <c r="BF33" t="s">
        <v>1239</v>
      </c>
      <c r="BG33" s="170">
        <v>39985.46</v>
      </c>
      <c r="BH33" t="str">
        <f t="shared" si="5"/>
        <v>homme</v>
      </c>
    </row>
    <row r="34" spans="1:60" x14ac:dyDescent="0.2">
      <c r="A34" s="163" t="s">
        <v>81</v>
      </c>
      <c r="B34" s="164" t="str">
        <f t="shared" si="0"/>
        <v>BINET</v>
      </c>
      <c r="C34" s="165" t="str">
        <f t="shared" si="1"/>
        <v>Olivier</v>
      </c>
      <c r="D34" t="s">
        <v>10</v>
      </c>
      <c r="E34" t="str">
        <f t="shared" si="2"/>
        <v>Nice</v>
      </c>
      <c r="F34" t="s">
        <v>73</v>
      </c>
      <c r="G34">
        <v>3023</v>
      </c>
      <c r="H34" s="171">
        <f t="shared" si="3"/>
        <v>27854.880000000001</v>
      </c>
      <c r="I34" t="s">
        <v>17</v>
      </c>
      <c r="J34" s="109">
        <v>34751</v>
      </c>
      <c r="K34">
        <f t="shared" ca="1" si="4"/>
        <v>22</v>
      </c>
      <c r="L34" s="53"/>
      <c r="R34" s="53"/>
      <c r="S34" s="54">
        <v>42436</v>
      </c>
      <c r="U34" s="53"/>
      <c r="V34" s="53"/>
      <c r="W34" s="55"/>
      <c r="X34" s="57">
        <f ca="1">IF(RAND()&lt;0.01,INT(1/VALUE(LEFT($D34,1))*RAND()*10),0)</f>
        <v>0</v>
      </c>
      <c r="Y34" s="57">
        <v>0</v>
      </c>
      <c r="AB34" s="11"/>
      <c r="AC34" s="58"/>
      <c r="BA34" s="69" t="s">
        <v>685</v>
      </c>
      <c r="BB34" s="69" t="s">
        <v>855</v>
      </c>
      <c r="BC34" t="s">
        <v>957</v>
      </c>
      <c r="BD34" t="s">
        <v>921</v>
      </c>
      <c r="BE34" s="69" t="s">
        <v>631</v>
      </c>
      <c r="BF34" t="s">
        <v>1239</v>
      </c>
      <c r="BG34" s="170">
        <v>27854.880000000001</v>
      </c>
      <c r="BH34" t="str">
        <f t="shared" si="5"/>
        <v>homme</v>
      </c>
    </row>
    <row r="35" spans="1:60" x14ac:dyDescent="0.2">
      <c r="A35" s="163" t="s">
        <v>352</v>
      </c>
      <c r="B35" s="164" t="str">
        <f t="shared" si="0"/>
        <v>BLANC</v>
      </c>
      <c r="C35" s="165" t="str">
        <f t="shared" si="1"/>
        <v>Giséle</v>
      </c>
      <c r="D35" t="s">
        <v>85</v>
      </c>
      <c r="E35" t="str">
        <f t="shared" si="2"/>
        <v>Nice</v>
      </c>
      <c r="F35" t="s">
        <v>39</v>
      </c>
      <c r="G35">
        <v>3650</v>
      </c>
      <c r="H35" s="171">
        <f t="shared" si="3"/>
        <v>75406.59</v>
      </c>
      <c r="I35" t="s">
        <v>12</v>
      </c>
      <c r="J35" s="109">
        <v>24243</v>
      </c>
      <c r="K35">
        <f t="shared" ca="1" si="4"/>
        <v>51</v>
      </c>
      <c r="L35" s="53"/>
      <c r="R35" s="53"/>
      <c r="S35" s="54">
        <v>32656</v>
      </c>
      <c r="U35" s="53"/>
      <c r="V35" s="53"/>
      <c r="W35" s="55"/>
      <c r="X35" s="57">
        <f ca="1">IF(RAND()&lt;0.1,INT(1/VALUE(LEFT($D35,1))*RAND()*10),0)+IF(RAND()&lt;0.05,INT(1/VALUE(LEFT($D35,1))*RAND()*15),0)</f>
        <v>0</v>
      </c>
      <c r="Y35" s="57">
        <v>0</v>
      </c>
      <c r="AB35" s="11"/>
      <c r="AC35" s="58"/>
      <c r="BA35" s="69" t="s">
        <v>686</v>
      </c>
      <c r="BB35" s="69" t="s">
        <v>859</v>
      </c>
      <c r="BC35" t="s">
        <v>959</v>
      </c>
      <c r="BD35" t="s">
        <v>960</v>
      </c>
      <c r="BE35" s="69" t="s">
        <v>631</v>
      </c>
      <c r="BF35" t="s">
        <v>1239</v>
      </c>
      <c r="BG35" s="170">
        <v>75406.59</v>
      </c>
      <c r="BH35" t="str">
        <f t="shared" si="5"/>
        <v>femme</v>
      </c>
    </row>
    <row r="36" spans="1:60" x14ac:dyDescent="0.2">
      <c r="A36" s="163" t="s">
        <v>87</v>
      </c>
      <c r="B36" s="164" t="str">
        <f t="shared" si="0"/>
        <v>BLANCHOT</v>
      </c>
      <c r="C36" s="165" t="str">
        <f t="shared" si="1"/>
        <v>Guy</v>
      </c>
      <c r="D36" t="s">
        <v>19</v>
      </c>
      <c r="E36" t="str">
        <f t="shared" si="2"/>
        <v>Nice</v>
      </c>
      <c r="F36" t="s">
        <v>88</v>
      </c>
      <c r="G36">
        <v>3089</v>
      </c>
      <c r="H36" s="171">
        <f t="shared" si="3"/>
        <v>43911.15</v>
      </c>
      <c r="I36" t="s">
        <v>17</v>
      </c>
      <c r="J36" s="109">
        <v>25142</v>
      </c>
      <c r="K36">
        <f t="shared" ca="1" si="4"/>
        <v>49</v>
      </c>
      <c r="L36" s="53"/>
      <c r="R36" s="53"/>
      <c r="S36" s="54">
        <v>32747</v>
      </c>
      <c r="U36" s="53"/>
      <c r="V36" s="53"/>
      <c r="W36" s="55"/>
      <c r="X36" s="57">
        <f ca="1">IF(RAND()&lt;0.1,INT(1/VALUE(LEFT($D36,1))*RAND()*10),0)+IF(RAND()&lt;0.05,INT(1/VALUE(LEFT($D36,1))*RAND()*15),0)</f>
        <v>0</v>
      </c>
      <c r="Y36" s="57">
        <v>0</v>
      </c>
      <c r="AB36" s="11"/>
      <c r="AC36" s="58"/>
      <c r="BA36" s="69" t="s">
        <v>687</v>
      </c>
      <c r="BB36" s="69" t="s">
        <v>856</v>
      </c>
      <c r="BC36" t="s">
        <v>961</v>
      </c>
      <c r="BD36" t="s">
        <v>962</v>
      </c>
      <c r="BE36" s="69" t="s">
        <v>631</v>
      </c>
      <c r="BF36" t="s">
        <v>1239</v>
      </c>
      <c r="BG36" s="170">
        <v>43911.15</v>
      </c>
      <c r="BH36" t="str">
        <f t="shared" si="5"/>
        <v>homme</v>
      </c>
    </row>
    <row r="37" spans="1:60" x14ac:dyDescent="0.2">
      <c r="A37" s="163" t="s">
        <v>89</v>
      </c>
      <c r="B37" s="164" t="str">
        <f t="shared" si="0"/>
        <v>BOLLO</v>
      </c>
      <c r="C37" s="165" t="str">
        <f t="shared" si="1"/>
        <v>René</v>
      </c>
      <c r="D37" t="s">
        <v>10</v>
      </c>
      <c r="E37" t="str">
        <f t="shared" si="2"/>
        <v>Nice</v>
      </c>
      <c r="F37" t="s">
        <v>90</v>
      </c>
      <c r="G37">
        <v>3568</v>
      </c>
      <c r="H37" s="171">
        <f t="shared" si="3"/>
        <v>27357.32</v>
      </c>
      <c r="I37" t="s">
        <v>17</v>
      </c>
      <c r="J37" s="109">
        <v>32030</v>
      </c>
      <c r="K37">
        <f t="shared" ca="1" si="4"/>
        <v>30</v>
      </c>
      <c r="L37" s="53"/>
      <c r="R37" s="53"/>
      <c r="S37" s="54">
        <v>39109</v>
      </c>
      <c r="U37" s="53"/>
      <c r="V37" s="53"/>
      <c r="W37" s="55"/>
      <c r="X37" s="57">
        <f ca="1">IF(RAND()&lt;0.1,INT(1/VALUE(LEFT($D37,1))*RAND()*10),0)+IF(RAND()&lt;0.05,INT(1/VALUE(LEFT($D37,1))*RAND()*15),0)</f>
        <v>0</v>
      </c>
      <c r="Y37" s="57">
        <v>0</v>
      </c>
      <c r="AB37" s="11"/>
      <c r="AC37" s="58"/>
      <c r="BA37" s="69" t="s">
        <v>688</v>
      </c>
      <c r="BB37" s="69" t="s">
        <v>857</v>
      </c>
      <c r="BC37" t="s">
        <v>963</v>
      </c>
      <c r="BD37" t="s">
        <v>964</v>
      </c>
      <c r="BE37" s="69" t="s">
        <v>631</v>
      </c>
      <c r="BF37" t="s">
        <v>1239</v>
      </c>
      <c r="BG37" s="170">
        <v>27357.32</v>
      </c>
      <c r="BH37" t="str">
        <f t="shared" si="5"/>
        <v>homme</v>
      </c>
    </row>
    <row r="38" spans="1:60" x14ac:dyDescent="0.2">
      <c r="A38" s="163" t="s">
        <v>92</v>
      </c>
      <c r="B38" s="164" t="str">
        <f t="shared" si="0"/>
        <v>BONNAY</v>
      </c>
      <c r="C38" s="165" t="str">
        <f t="shared" si="1"/>
        <v>Céline</v>
      </c>
      <c r="D38" t="s">
        <v>10</v>
      </c>
      <c r="E38" t="str">
        <f t="shared" si="2"/>
        <v>Paris</v>
      </c>
      <c r="F38" t="s">
        <v>45</v>
      </c>
      <c r="G38">
        <v>3214</v>
      </c>
      <c r="H38" s="171">
        <f t="shared" si="3"/>
        <v>24914.69</v>
      </c>
      <c r="I38" t="s">
        <v>12</v>
      </c>
      <c r="J38" s="109">
        <v>32289</v>
      </c>
      <c r="K38">
        <f t="shared" ca="1" si="4"/>
        <v>29</v>
      </c>
      <c r="L38" s="53"/>
      <c r="R38" s="53"/>
      <c r="S38" s="54">
        <v>39700</v>
      </c>
      <c r="U38" s="53"/>
      <c r="V38" s="53"/>
      <c r="W38" s="55"/>
      <c r="X38" s="57">
        <f ca="1">IF(RAND()&lt;0.1,INT(1/VALUE(LEFT($D38,1))*RAND()*10),0)+IF(RAND()&lt;0.05,INT(1/VALUE(LEFT($D38,1))*RAND()*15),0)</f>
        <v>3</v>
      </c>
      <c r="Y38" s="57">
        <v>0</v>
      </c>
      <c r="AB38" s="11"/>
      <c r="AC38" s="58"/>
      <c r="BA38" s="69" t="s">
        <v>689</v>
      </c>
      <c r="BB38" s="69" t="s">
        <v>860</v>
      </c>
      <c r="BC38" t="s">
        <v>965</v>
      </c>
      <c r="BD38" t="s">
        <v>91</v>
      </c>
      <c r="BE38" s="69" t="s">
        <v>628</v>
      </c>
      <c r="BF38" t="s">
        <v>1238</v>
      </c>
      <c r="BG38" s="170">
        <v>24914.69</v>
      </c>
      <c r="BH38" t="str">
        <f t="shared" si="5"/>
        <v>femme</v>
      </c>
    </row>
    <row r="39" spans="1:60" x14ac:dyDescent="0.2">
      <c r="A39" s="163" t="s">
        <v>93</v>
      </c>
      <c r="B39" s="164" t="str">
        <f t="shared" si="0"/>
        <v>BOUCHET</v>
      </c>
      <c r="C39" s="165" t="str">
        <f t="shared" si="1"/>
        <v>Audrey</v>
      </c>
      <c r="D39" t="s">
        <v>10</v>
      </c>
      <c r="E39" t="str">
        <f t="shared" si="2"/>
        <v>Paris</v>
      </c>
      <c r="F39" t="s">
        <v>73</v>
      </c>
      <c r="G39">
        <v>3170</v>
      </c>
      <c r="H39" s="171">
        <f t="shared" si="3"/>
        <v>23583.89</v>
      </c>
      <c r="I39" t="s">
        <v>12</v>
      </c>
      <c r="J39" s="109">
        <v>26803</v>
      </c>
      <c r="K39">
        <f t="shared" ca="1" si="4"/>
        <v>44</v>
      </c>
      <c r="L39" s="53"/>
      <c r="R39" s="53"/>
      <c r="S39" s="54">
        <v>35308</v>
      </c>
      <c r="U39" s="53"/>
      <c r="V39" s="53"/>
      <c r="W39" s="55"/>
      <c r="X39" s="57">
        <f ca="1">IF(RAND()&lt;0.1,INT(1/VALUE(LEFT($D39,1))*RAND()*10),0)+IF(RAND()&lt;0.05,INT(1/VALUE(LEFT($D39,1))*RAND()*15),0)</f>
        <v>0</v>
      </c>
      <c r="Y39" s="57">
        <v>0</v>
      </c>
      <c r="AB39" s="11"/>
      <c r="AC39" s="58"/>
      <c r="BA39" s="69" t="s">
        <v>690</v>
      </c>
      <c r="BB39" s="69" t="s">
        <v>862</v>
      </c>
      <c r="BC39" t="s">
        <v>966</v>
      </c>
      <c r="BD39" t="s">
        <v>967</v>
      </c>
      <c r="BE39" s="69" t="s">
        <v>628</v>
      </c>
      <c r="BF39" t="s">
        <v>1238</v>
      </c>
      <c r="BG39" s="170">
        <v>23583.89</v>
      </c>
      <c r="BH39" t="str">
        <f t="shared" si="5"/>
        <v>femme</v>
      </c>
    </row>
    <row r="40" spans="1:60" x14ac:dyDescent="0.2">
      <c r="A40" s="163" t="s">
        <v>94</v>
      </c>
      <c r="B40" s="164" t="str">
        <f t="shared" si="0"/>
        <v>BOUCHET</v>
      </c>
      <c r="C40" s="165" t="str">
        <f t="shared" si="1"/>
        <v>Micheline</v>
      </c>
      <c r="D40" t="s">
        <v>15</v>
      </c>
      <c r="E40" t="str">
        <f t="shared" si="2"/>
        <v>Paris</v>
      </c>
      <c r="F40" t="s">
        <v>20</v>
      </c>
      <c r="G40">
        <v>3059</v>
      </c>
      <c r="H40" s="171">
        <f t="shared" si="3"/>
        <v>30439.98</v>
      </c>
      <c r="I40" t="s">
        <v>12</v>
      </c>
      <c r="J40" s="109">
        <v>35784</v>
      </c>
      <c r="K40">
        <f t="shared" ca="1" si="4"/>
        <v>20</v>
      </c>
      <c r="L40" s="53"/>
      <c r="R40" s="53"/>
      <c r="S40" s="54">
        <v>42224</v>
      </c>
      <c r="U40" s="53"/>
      <c r="V40" s="53"/>
      <c r="W40" s="55"/>
      <c r="X40" s="57">
        <f ca="1">IF(RAND()&lt;0.03,INT(1/VALUE(LEFT($D40,1))*RAND()*3),0)</f>
        <v>0</v>
      </c>
      <c r="Y40" s="57">
        <v>0</v>
      </c>
      <c r="AB40" s="11"/>
      <c r="AC40" s="58"/>
      <c r="BA40" s="69" t="s">
        <v>690</v>
      </c>
      <c r="BB40" s="69" t="s">
        <v>861</v>
      </c>
      <c r="BC40" t="s">
        <v>966</v>
      </c>
      <c r="BD40" t="s">
        <v>968</v>
      </c>
      <c r="BE40" s="69" t="s">
        <v>628</v>
      </c>
      <c r="BF40" t="s">
        <v>1238</v>
      </c>
      <c r="BG40" s="170">
        <v>30439.98</v>
      </c>
      <c r="BH40" t="str">
        <f t="shared" si="5"/>
        <v>femme</v>
      </c>
    </row>
    <row r="41" spans="1:60" x14ac:dyDescent="0.2">
      <c r="A41" s="163" t="s">
        <v>96</v>
      </c>
      <c r="B41" s="164" t="str">
        <f t="shared" si="0"/>
        <v>BOUDART</v>
      </c>
      <c r="C41" s="165" t="str">
        <f t="shared" si="1"/>
        <v>Orianne</v>
      </c>
      <c r="D41" t="s">
        <v>19</v>
      </c>
      <c r="E41" t="str">
        <f t="shared" si="2"/>
        <v>Paris</v>
      </c>
      <c r="F41" t="s">
        <v>97</v>
      </c>
      <c r="G41">
        <v>3586</v>
      </c>
      <c r="H41" s="171">
        <f t="shared" si="3"/>
        <v>36774.800000000003</v>
      </c>
      <c r="I41" t="s">
        <v>12</v>
      </c>
      <c r="J41" s="109">
        <v>33904</v>
      </c>
      <c r="K41">
        <f t="shared" ca="1" si="4"/>
        <v>25</v>
      </c>
      <c r="L41" s="53"/>
      <c r="R41" s="53"/>
      <c r="S41" s="54">
        <v>42611</v>
      </c>
      <c r="U41" s="53"/>
      <c r="V41" s="53"/>
      <c r="W41" s="55"/>
      <c r="X41" s="57">
        <f ca="1">IF(RAND()&lt;0.01,INT(1/VALUE(LEFT($D41,1))*RAND()*10),0)</f>
        <v>0</v>
      </c>
      <c r="Y41" s="57">
        <v>1</v>
      </c>
      <c r="AB41" s="11"/>
      <c r="AC41" s="58"/>
      <c r="BA41" s="69" t="s">
        <v>691</v>
      </c>
      <c r="BB41" s="69" t="s">
        <v>95</v>
      </c>
      <c r="BC41" t="s">
        <v>969</v>
      </c>
      <c r="BD41" t="s">
        <v>95</v>
      </c>
      <c r="BE41" s="69" t="s">
        <v>628</v>
      </c>
      <c r="BF41" t="s">
        <v>1238</v>
      </c>
      <c r="BG41" s="170">
        <v>36774.800000000003</v>
      </c>
      <c r="BH41" t="str">
        <f t="shared" si="5"/>
        <v>femme</v>
      </c>
    </row>
    <row r="42" spans="1:60" x14ac:dyDescent="0.2">
      <c r="A42" s="163" t="s">
        <v>99</v>
      </c>
      <c r="B42" s="164" t="str">
        <f t="shared" si="0"/>
        <v>BOULLICAUD</v>
      </c>
      <c r="C42" s="165" t="str">
        <f t="shared" si="1"/>
        <v>Paul</v>
      </c>
      <c r="D42" t="s">
        <v>19</v>
      </c>
      <c r="E42" t="str">
        <f t="shared" si="2"/>
        <v>Nice</v>
      </c>
      <c r="F42" t="s">
        <v>20</v>
      </c>
      <c r="G42">
        <v>3095</v>
      </c>
      <c r="H42" s="171">
        <f t="shared" si="3"/>
        <v>49118.3</v>
      </c>
      <c r="I42" t="s">
        <v>17</v>
      </c>
      <c r="J42" s="109">
        <v>32536</v>
      </c>
      <c r="K42">
        <f t="shared" ca="1" si="4"/>
        <v>28</v>
      </c>
      <c r="L42" s="53"/>
      <c r="R42" s="53"/>
      <c r="S42" s="54">
        <v>40426</v>
      </c>
      <c r="U42" s="53"/>
      <c r="V42" s="53"/>
      <c r="W42" s="55"/>
      <c r="X42" s="57">
        <f t="shared" ref="X42:X47" ca="1" si="8">IF(RAND()&lt;0.1,INT(1/VALUE(LEFT($D42,1))*RAND()*10),0)+IF(RAND()&lt;0.05,INT(1/VALUE(LEFT($D42,1))*RAND()*15),0)</f>
        <v>0</v>
      </c>
      <c r="Y42" s="57">
        <v>0</v>
      </c>
      <c r="AB42" s="11"/>
      <c r="AC42" s="58"/>
      <c r="BA42" s="69" t="s">
        <v>692</v>
      </c>
      <c r="BB42" s="69" t="s">
        <v>98</v>
      </c>
      <c r="BC42" t="s">
        <v>970</v>
      </c>
      <c r="BD42" t="s">
        <v>98</v>
      </c>
      <c r="BE42" s="69" t="s">
        <v>631</v>
      </c>
      <c r="BF42" t="s">
        <v>1239</v>
      </c>
      <c r="BG42" s="170">
        <v>49118.3</v>
      </c>
      <c r="BH42" t="str">
        <f t="shared" si="5"/>
        <v>homme</v>
      </c>
    </row>
    <row r="43" spans="1:60" x14ac:dyDescent="0.2">
      <c r="A43" s="163" t="s">
        <v>101</v>
      </c>
      <c r="B43" s="164" t="str">
        <f t="shared" si="0"/>
        <v>BOUN</v>
      </c>
      <c r="C43" s="165" t="str">
        <f t="shared" si="1"/>
        <v>Jeanine</v>
      </c>
      <c r="D43" t="s">
        <v>10</v>
      </c>
      <c r="E43" t="str">
        <f t="shared" si="2"/>
        <v>Nice</v>
      </c>
      <c r="F43" t="s">
        <v>103</v>
      </c>
      <c r="G43">
        <v>3111</v>
      </c>
      <c r="H43" s="171">
        <f t="shared" si="3"/>
        <v>22626.29</v>
      </c>
      <c r="I43" t="s">
        <v>12</v>
      </c>
      <c r="J43" s="109">
        <v>26493</v>
      </c>
      <c r="K43">
        <f t="shared" ca="1" si="4"/>
        <v>45</v>
      </c>
      <c r="L43" s="53"/>
      <c r="R43" s="53"/>
      <c r="S43" s="54">
        <v>34969</v>
      </c>
      <c r="U43" s="53"/>
      <c r="V43" s="53"/>
      <c r="W43" s="55"/>
      <c r="X43" s="57">
        <f t="shared" ca="1" si="8"/>
        <v>0</v>
      </c>
      <c r="Y43" s="57">
        <v>0</v>
      </c>
      <c r="AB43" s="11"/>
      <c r="AC43" s="58"/>
      <c r="BA43" s="69" t="s">
        <v>693</v>
      </c>
      <c r="BB43" s="69" t="s">
        <v>872</v>
      </c>
      <c r="BC43" t="s">
        <v>971</v>
      </c>
      <c r="BD43" t="s">
        <v>100</v>
      </c>
      <c r="BE43" s="69" t="s">
        <v>631</v>
      </c>
      <c r="BF43" t="s">
        <v>1239</v>
      </c>
      <c r="BG43" s="170">
        <v>22626.29</v>
      </c>
      <c r="BH43" t="str">
        <f t="shared" si="5"/>
        <v>femme</v>
      </c>
    </row>
    <row r="44" spans="1:60" x14ac:dyDescent="0.2">
      <c r="A44" s="163" t="s">
        <v>102</v>
      </c>
      <c r="B44" s="164" t="str">
        <f t="shared" si="0"/>
        <v>BOUSLAH</v>
      </c>
      <c r="C44" s="165" t="str">
        <f t="shared" si="1"/>
        <v>Fabien</v>
      </c>
      <c r="D44" t="s">
        <v>15</v>
      </c>
      <c r="E44" t="str">
        <f t="shared" si="2"/>
        <v>Nice</v>
      </c>
      <c r="F44" t="s">
        <v>45</v>
      </c>
      <c r="G44">
        <v>3801</v>
      </c>
      <c r="H44" s="171">
        <f t="shared" si="3"/>
        <v>37725.519999999997</v>
      </c>
      <c r="I44" t="s">
        <v>17</v>
      </c>
      <c r="J44" s="109">
        <v>22976</v>
      </c>
      <c r="K44">
        <f t="shared" ca="1" si="4"/>
        <v>55</v>
      </c>
      <c r="L44" s="53"/>
      <c r="R44" s="53"/>
      <c r="S44" s="54">
        <v>31824</v>
      </c>
      <c r="U44" s="53"/>
      <c r="V44" s="53"/>
      <c r="W44" s="55"/>
      <c r="X44" s="57">
        <f t="shared" ca="1" si="8"/>
        <v>0</v>
      </c>
      <c r="Y44" s="57">
        <v>0</v>
      </c>
      <c r="AB44" s="11"/>
      <c r="AC44" s="58"/>
      <c r="BA44" s="69" t="s">
        <v>693</v>
      </c>
      <c r="BB44" s="69" t="s">
        <v>243</v>
      </c>
      <c r="BC44" t="s">
        <v>972</v>
      </c>
      <c r="BD44" t="s">
        <v>973</v>
      </c>
      <c r="BE44" s="69" t="s">
        <v>631</v>
      </c>
      <c r="BF44" t="s">
        <v>1239</v>
      </c>
      <c r="BG44" s="170">
        <v>37725.519999999997</v>
      </c>
      <c r="BH44" t="str">
        <f t="shared" si="5"/>
        <v>homme</v>
      </c>
    </row>
    <row r="45" spans="1:60" x14ac:dyDescent="0.2">
      <c r="A45" s="163" t="s">
        <v>501</v>
      </c>
      <c r="B45" s="164" t="str">
        <f t="shared" si="0"/>
        <v>BOUZCKAR</v>
      </c>
      <c r="C45" s="165" t="str">
        <f t="shared" si="1"/>
        <v>Ghislaine</v>
      </c>
      <c r="D45" t="s">
        <v>85</v>
      </c>
      <c r="E45" t="str">
        <f t="shared" si="2"/>
        <v>Nice</v>
      </c>
      <c r="F45" t="s">
        <v>73</v>
      </c>
      <c r="G45">
        <v>3080</v>
      </c>
      <c r="H45" s="171">
        <f t="shared" si="3"/>
        <v>95523.81</v>
      </c>
      <c r="I45" t="s">
        <v>12</v>
      </c>
      <c r="J45" s="109">
        <v>28977</v>
      </c>
      <c r="K45">
        <f t="shared" ca="1" si="4"/>
        <v>38</v>
      </c>
      <c r="L45" s="53"/>
      <c r="R45" s="53"/>
      <c r="S45" s="54">
        <v>36189</v>
      </c>
      <c r="U45" s="53"/>
      <c r="V45" s="53"/>
      <c r="W45" s="55"/>
      <c r="X45" s="57">
        <f t="shared" ca="1" si="8"/>
        <v>0</v>
      </c>
      <c r="Y45" s="57">
        <v>0</v>
      </c>
      <c r="AB45" s="11"/>
      <c r="AC45" s="58"/>
      <c r="BA45" s="69" t="s">
        <v>693</v>
      </c>
      <c r="BB45" s="69" t="s">
        <v>866</v>
      </c>
      <c r="BC45" t="s">
        <v>974</v>
      </c>
      <c r="BD45" t="s">
        <v>243</v>
      </c>
      <c r="BE45" s="69" t="s">
        <v>631</v>
      </c>
      <c r="BF45" t="s">
        <v>1239</v>
      </c>
      <c r="BG45" s="170">
        <v>95523.81</v>
      </c>
      <c r="BH45" t="str">
        <f t="shared" si="5"/>
        <v>femme</v>
      </c>
    </row>
    <row r="46" spans="1:60" x14ac:dyDescent="0.2">
      <c r="A46" s="163" t="s">
        <v>107</v>
      </c>
      <c r="B46" s="164" t="str">
        <f t="shared" si="0"/>
        <v>BOVERO</v>
      </c>
      <c r="C46" s="165" t="str">
        <f t="shared" si="1"/>
        <v>Gilbert</v>
      </c>
      <c r="D46" t="s">
        <v>15</v>
      </c>
      <c r="E46" t="str">
        <f t="shared" si="2"/>
        <v>Nice</v>
      </c>
      <c r="F46" t="s">
        <v>31</v>
      </c>
      <c r="G46">
        <v>3456</v>
      </c>
      <c r="H46" s="171">
        <f t="shared" si="3"/>
        <v>35972.26</v>
      </c>
      <c r="I46" t="s">
        <v>17</v>
      </c>
      <c r="J46" s="109">
        <v>27023</v>
      </c>
      <c r="K46">
        <f t="shared" ca="1" si="4"/>
        <v>44</v>
      </c>
      <c r="L46" s="53"/>
      <c r="R46" s="53"/>
      <c r="S46" s="54">
        <v>34197</v>
      </c>
      <c r="U46" s="53"/>
      <c r="V46" s="53"/>
      <c r="W46" s="55"/>
      <c r="X46" s="57">
        <f t="shared" ca="1" si="8"/>
        <v>0</v>
      </c>
      <c r="Y46" s="57">
        <v>0</v>
      </c>
      <c r="AB46" s="11"/>
      <c r="AC46" s="58"/>
      <c r="BA46" s="69" t="s">
        <v>694</v>
      </c>
      <c r="BB46" s="69" t="s">
        <v>873</v>
      </c>
      <c r="BC46" t="s">
        <v>975</v>
      </c>
      <c r="BD46" t="s">
        <v>976</v>
      </c>
      <c r="BE46" s="69" t="s">
        <v>631</v>
      </c>
      <c r="BF46" t="s">
        <v>1239</v>
      </c>
      <c r="BG46" s="170">
        <v>35972.26</v>
      </c>
      <c r="BH46" t="str">
        <f t="shared" si="5"/>
        <v>homme</v>
      </c>
    </row>
    <row r="47" spans="1:60" x14ac:dyDescent="0.2">
      <c r="A47" s="163" t="s">
        <v>108</v>
      </c>
      <c r="B47" s="164" t="str">
        <f t="shared" si="0"/>
        <v>BRELEUR</v>
      </c>
      <c r="C47" s="165" t="str">
        <f t="shared" si="1"/>
        <v>Christophe</v>
      </c>
      <c r="D47" t="s">
        <v>19</v>
      </c>
      <c r="E47" t="str">
        <f t="shared" si="2"/>
        <v>Nice</v>
      </c>
      <c r="F47" t="s">
        <v>20</v>
      </c>
      <c r="G47">
        <v>3021</v>
      </c>
      <c r="H47" s="171">
        <f t="shared" si="3"/>
        <v>62430.96</v>
      </c>
      <c r="I47" t="s">
        <v>17</v>
      </c>
      <c r="J47" s="109">
        <v>25679</v>
      </c>
      <c r="K47">
        <f t="shared" ca="1" si="4"/>
        <v>47</v>
      </c>
      <c r="L47" s="53"/>
      <c r="R47" s="53"/>
      <c r="S47" s="54">
        <v>33096</v>
      </c>
      <c r="U47" s="53"/>
      <c r="V47" s="53"/>
      <c r="W47" s="55"/>
      <c r="X47" s="57">
        <f t="shared" ca="1" si="8"/>
        <v>0</v>
      </c>
      <c r="Y47" s="57">
        <v>0</v>
      </c>
      <c r="AB47" s="11"/>
      <c r="AC47" s="58"/>
      <c r="BA47" s="69" t="s">
        <v>695</v>
      </c>
      <c r="BB47" s="69" t="s">
        <v>835</v>
      </c>
      <c r="BC47" t="s">
        <v>977</v>
      </c>
      <c r="BD47" t="s">
        <v>978</v>
      </c>
      <c r="BE47" s="69" t="s">
        <v>631</v>
      </c>
      <c r="BF47" t="s">
        <v>1239</v>
      </c>
      <c r="BG47" s="170">
        <v>62430.96</v>
      </c>
      <c r="BH47" t="str">
        <f t="shared" si="5"/>
        <v>homme</v>
      </c>
    </row>
    <row r="48" spans="1:60" x14ac:dyDescent="0.2">
      <c r="A48" s="163" t="s">
        <v>110</v>
      </c>
      <c r="B48" s="164" t="str">
        <f t="shared" si="0"/>
        <v>BRON</v>
      </c>
      <c r="C48" s="165" t="str">
        <f t="shared" si="1"/>
        <v>Geneviève</v>
      </c>
      <c r="D48" t="s">
        <v>10</v>
      </c>
      <c r="E48" t="str">
        <f t="shared" si="2"/>
        <v>Nice</v>
      </c>
      <c r="F48" t="s">
        <v>41</v>
      </c>
      <c r="G48">
        <v>3715</v>
      </c>
      <c r="H48" s="171">
        <f t="shared" si="3"/>
        <v>22602.639999999999</v>
      </c>
      <c r="I48" t="s">
        <v>12</v>
      </c>
      <c r="J48" s="109">
        <v>35287</v>
      </c>
      <c r="K48">
        <f t="shared" ca="1" si="4"/>
        <v>21</v>
      </c>
      <c r="L48" s="53"/>
      <c r="R48" s="53"/>
      <c r="S48" s="54">
        <v>42262</v>
      </c>
      <c r="U48" s="53"/>
      <c r="V48" s="53"/>
      <c r="W48" s="55"/>
      <c r="X48" s="57">
        <f ca="1">IF(RAND()&lt;0.03,INT(1/VALUE(LEFT($D48,1))*RAND()*3),0)</f>
        <v>0</v>
      </c>
      <c r="Y48" s="57">
        <v>0</v>
      </c>
      <c r="AB48" s="11"/>
      <c r="AC48" s="58"/>
      <c r="BA48" s="69" t="s">
        <v>695</v>
      </c>
      <c r="BB48" s="69" t="s">
        <v>868</v>
      </c>
      <c r="BC48" t="s">
        <v>979</v>
      </c>
      <c r="BD48" t="s">
        <v>109</v>
      </c>
      <c r="BE48" s="69" t="s">
        <v>631</v>
      </c>
      <c r="BF48" t="s">
        <v>1239</v>
      </c>
      <c r="BG48" s="170">
        <v>22602.639999999999</v>
      </c>
      <c r="BH48" t="str">
        <f t="shared" si="5"/>
        <v>femme</v>
      </c>
    </row>
    <row r="49" spans="1:60" x14ac:dyDescent="0.2">
      <c r="A49" s="163" t="s">
        <v>112</v>
      </c>
      <c r="B49" s="164" t="str">
        <f t="shared" si="0"/>
        <v>BRUNET</v>
      </c>
      <c r="C49" s="165" t="str">
        <f t="shared" si="1"/>
        <v>Murielle</v>
      </c>
      <c r="D49" t="s">
        <v>10</v>
      </c>
      <c r="E49" t="str">
        <f t="shared" si="2"/>
        <v>Nice</v>
      </c>
      <c r="F49" t="s">
        <v>31</v>
      </c>
      <c r="G49">
        <v>3002</v>
      </c>
      <c r="H49" s="171">
        <f t="shared" si="3"/>
        <v>27134.080000000002</v>
      </c>
      <c r="I49" t="s">
        <v>12</v>
      </c>
      <c r="J49" s="109">
        <v>33321</v>
      </c>
      <c r="K49">
        <f t="shared" ca="1" si="4"/>
        <v>26</v>
      </c>
      <c r="L49" s="53"/>
      <c r="R49" s="53"/>
      <c r="S49" s="54">
        <v>42658</v>
      </c>
      <c r="U49" s="53"/>
      <c r="V49" s="53"/>
      <c r="W49" s="55"/>
      <c r="X49" s="57">
        <f ca="1">IF(RAND()&lt;0.01,INT(1/VALUE(LEFT($D49,1))*RAND()*10),0)</f>
        <v>0</v>
      </c>
      <c r="Y49" s="57">
        <v>0</v>
      </c>
      <c r="AB49" s="11"/>
      <c r="AC49" s="58"/>
      <c r="BA49" s="69" t="s">
        <v>695</v>
      </c>
      <c r="BB49" s="69" t="s">
        <v>660</v>
      </c>
      <c r="BC49" t="s">
        <v>980</v>
      </c>
      <c r="BD49" t="s">
        <v>111</v>
      </c>
      <c r="BE49" s="69" t="s">
        <v>631</v>
      </c>
      <c r="BF49" t="s">
        <v>1239</v>
      </c>
      <c r="BG49" s="170">
        <v>27134.080000000002</v>
      </c>
      <c r="BH49" t="str">
        <f t="shared" si="5"/>
        <v>femme</v>
      </c>
    </row>
    <row r="50" spans="1:60" x14ac:dyDescent="0.2">
      <c r="A50" s="163" t="s">
        <v>113</v>
      </c>
      <c r="B50" s="164" t="str">
        <f t="shared" si="0"/>
        <v>BSIRI</v>
      </c>
      <c r="C50" s="165" t="str">
        <f t="shared" si="1"/>
        <v>Marie-Rose</v>
      </c>
      <c r="D50" t="s">
        <v>10</v>
      </c>
      <c r="E50" t="str">
        <f t="shared" si="2"/>
        <v>Paris</v>
      </c>
      <c r="F50" t="s">
        <v>73</v>
      </c>
      <c r="G50">
        <v>3009</v>
      </c>
      <c r="H50" s="171">
        <f t="shared" si="3"/>
        <v>27338.66</v>
      </c>
      <c r="I50" t="s">
        <v>12</v>
      </c>
      <c r="J50" s="109">
        <v>28771</v>
      </c>
      <c r="K50">
        <f t="shared" ca="1" si="4"/>
        <v>39</v>
      </c>
      <c r="L50" s="53"/>
      <c r="R50" s="53"/>
      <c r="S50" s="54">
        <v>35350</v>
      </c>
      <c r="U50" s="53"/>
      <c r="V50" s="53"/>
      <c r="W50" s="55"/>
      <c r="X50" s="57">
        <f ca="1">IF(RAND()&lt;0.1,INT(1/VALUE(LEFT($D50,1))*RAND()*10),0)+IF(RAND()&lt;0.05,INT(1/VALUE(LEFT($D50,1))*RAND()*15),0)</f>
        <v>0</v>
      </c>
      <c r="Y50" s="57">
        <v>0</v>
      </c>
      <c r="AB50" s="11"/>
      <c r="AC50" s="58"/>
      <c r="BA50" s="69" t="s">
        <v>695</v>
      </c>
      <c r="BB50" s="69" t="s">
        <v>833</v>
      </c>
      <c r="BC50" t="s">
        <v>981</v>
      </c>
      <c r="BD50" t="s">
        <v>982</v>
      </c>
      <c r="BE50" s="69" t="s">
        <v>631</v>
      </c>
      <c r="BF50" t="s">
        <v>1238</v>
      </c>
      <c r="BG50" s="170">
        <v>27338.66</v>
      </c>
      <c r="BH50" t="str">
        <f t="shared" si="5"/>
        <v>femme</v>
      </c>
    </row>
    <row r="51" spans="1:60" x14ac:dyDescent="0.2">
      <c r="A51" s="163" t="s">
        <v>116</v>
      </c>
      <c r="B51" s="164" t="str">
        <f t="shared" si="0"/>
        <v>CAILLOT</v>
      </c>
      <c r="C51" s="165" t="str">
        <f t="shared" si="1"/>
        <v>Martine</v>
      </c>
      <c r="D51" t="s">
        <v>10</v>
      </c>
      <c r="E51" t="str">
        <f t="shared" si="2"/>
        <v>Nice</v>
      </c>
      <c r="F51" t="s">
        <v>114</v>
      </c>
      <c r="G51">
        <v>3769</v>
      </c>
      <c r="H51" s="171">
        <f t="shared" si="3"/>
        <v>20026.02</v>
      </c>
      <c r="I51" t="s">
        <v>12</v>
      </c>
      <c r="J51" s="109">
        <v>32173</v>
      </c>
      <c r="K51">
        <f t="shared" ca="1" si="4"/>
        <v>29</v>
      </c>
      <c r="L51" s="53"/>
      <c r="R51" s="53"/>
      <c r="S51" s="54">
        <v>39480</v>
      </c>
      <c r="U51" s="53"/>
      <c r="V51" s="53"/>
      <c r="W51" s="55"/>
      <c r="X51" s="57">
        <f ca="1">IF(RAND()&lt;0.1,INT(1/VALUE(LEFT($D51,1))*RAND()*10),0)+IF(RAND()&lt;0.05,INT(1/VALUE(LEFT($D51,1))*RAND()*15),0)</f>
        <v>0</v>
      </c>
      <c r="Y51" s="57">
        <v>0</v>
      </c>
      <c r="AB51" s="11"/>
      <c r="AC51" s="58"/>
      <c r="BA51" s="69" t="s">
        <v>695</v>
      </c>
      <c r="BB51" s="69" t="s">
        <v>867</v>
      </c>
      <c r="BC51" t="s">
        <v>983</v>
      </c>
      <c r="BD51" t="s">
        <v>115</v>
      </c>
      <c r="BE51" s="69" t="s">
        <v>628</v>
      </c>
      <c r="BF51" t="s">
        <v>1239</v>
      </c>
      <c r="BG51" s="170">
        <v>20026.02</v>
      </c>
      <c r="BH51" t="str">
        <f t="shared" si="5"/>
        <v>femme</v>
      </c>
    </row>
    <row r="52" spans="1:60" x14ac:dyDescent="0.2">
      <c r="A52" s="163" t="s">
        <v>117</v>
      </c>
      <c r="B52" s="164" t="str">
        <f t="shared" si="0"/>
        <v>CALVET</v>
      </c>
      <c r="C52" s="165" t="str">
        <f t="shared" si="1"/>
        <v>Chrystel</v>
      </c>
      <c r="D52" t="s">
        <v>10</v>
      </c>
      <c r="E52" t="str">
        <f t="shared" si="2"/>
        <v>Nice</v>
      </c>
      <c r="F52" t="s">
        <v>31</v>
      </c>
      <c r="G52">
        <v>3666</v>
      </c>
      <c r="H52" s="171">
        <f t="shared" si="3"/>
        <v>28145.05</v>
      </c>
      <c r="I52" t="s">
        <v>12</v>
      </c>
      <c r="J52" s="109">
        <v>32568</v>
      </c>
      <c r="K52">
        <f t="shared" ca="1" si="4"/>
        <v>28</v>
      </c>
      <c r="L52" s="53"/>
      <c r="R52" s="53"/>
      <c r="S52" s="54">
        <v>39895</v>
      </c>
      <c r="U52" s="53"/>
      <c r="V52" s="53"/>
      <c r="W52" s="55"/>
      <c r="X52" s="57">
        <f ca="1">IF(RAND()&lt;0.1,INT(1/VALUE(LEFT($D52,1))*RAND()*10),0)+IF(RAND()&lt;0.05,INT(1/VALUE(LEFT($D52,1))*RAND()*15),0)</f>
        <v>0</v>
      </c>
      <c r="Y52" s="57">
        <v>0</v>
      </c>
      <c r="AB52" s="11"/>
      <c r="AC52" s="58"/>
      <c r="BA52" s="69" t="s">
        <v>696</v>
      </c>
      <c r="BB52" s="69" t="s">
        <v>836</v>
      </c>
      <c r="BC52" t="s">
        <v>984</v>
      </c>
      <c r="BD52" t="s">
        <v>985</v>
      </c>
      <c r="BE52" s="69" t="s">
        <v>631</v>
      </c>
      <c r="BF52" t="s">
        <v>1239</v>
      </c>
      <c r="BG52" s="170">
        <v>28145.05</v>
      </c>
      <c r="BH52" t="str">
        <f t="shared" si="5"/>
        <v>femme</v>
      </c>
    </row>
    <row r="53" spans="1:60" x14ac:dyDescent="0.2">
      <c r="A53" s="163" t="s">
        <v>118</v>
      </c>
      <c r="B53" s="164" t="str">
        <f t="shared" si="0"/>
        <v>CAMELOT</v>
      </c>
      <c r="C53" s="165" t="str">
        <f t="shared" si="1"/>
        <v>Cédric</v>
      </c>
      <c r="D53" t="s">
        <v>10</v>
      </c>
      <c r="E53" t="str">
        <f t="shared" si="2"/>
        <v>Lille</v>
      </c>
      <c r="F53" t="s">
        <v>119</v>
      </c>
      <c r="G53">
        <v>3999</v>
      </c>
      <c r="H53" s="171">
        <f t="shared" si="3"/>
        <v>24377.66</v>
      </c>
      <c r="I53" t="s">
        <v>17</v>
      </c>
      <c r="J53" s="109">
        <v>34760</v>
      </c>
      <c r="K53">
        <f t="shared" ca="1" si="4"/>
        <v>22</v>
      </c>
      <c r="L53" s="53"/>
      <c r="R53" s="53"/>
      <c r="S53" s="54">
        <v>41966</v>
      </c>
      <c r="U53" s="53"/>
      <c r="V53" s="53"/>
      <c r="W53" s="55"/>
      <c r="X53" s="57">
        <f ca="1">IF(RAND()&lt;0.1,INT(1/VALUE(LEFT($D53,1))*RAND()*10),0)</f>
        <v>0</v>
      </c>
      <c r="Y53" s="57">
        <v>0</v>
      </c>
      <c r="AB53" s="11"/>
      <c r="AC53" s="58"/>
      <c r="BA53" s="69" t="s">
        <v>697</v>
      </c>
      <c r="BB53" s="69" t="s">
        <v>634</v>
      </c>
      <c r="BC53" t="s">
        <v>986</v>
      </c>
      <c r="BD53" t="s">
        <v>987</v>
      </c>
      <c r="BE53" s="69" t="s">
        <v>630</v>
      </c>
      <c r="BF53" t="s">
        <v>1241</v>
      </c>
      <c r="BG53" s="170">
        <v>24377.66</v>
      </c>
      <c r="BH53" t="str">
        <f t="shared" si="5"/>
        <v>homme</v>
      </c>
    </row>
    <row r="54" spans="1:60" x14ac:dyDescent="0.2">
      <c r="A54" s="163" t="s">
        <v>120</v>
      </c>
      <c r="B54" s="164" t="str">
        <f t="shared" si="0"/>
        <v>CARRERA</v>
      </c>
      <c r="C54" s="165" t="str">
        <f t="shared" si="1"/>
        <v>Victor</v>
      </c>
      <c r="D54" t="s">
        <v>10</v>
      </c>
      <c r="E54" t="str">
        <f t="shared" si="2"/>
        <v>Strasbourg</v>
      </c>
      <c r="F54" t="s">
        <v>121</v>
      </c>
      <c r="G54">
        <v>3016</v>
      </c>
      <c r="H54" s="171">
        <f t="shared" si="3"/>
        <v>27870.83</v>
      </c>
      <c r="I54" t="s">
        <v>17</v>
      </c>
      <c r="J54" s="109">
        <v>23305</v>
      </c>
      <c r="K54">
        <f t="shared" ca="1" si="4"/>
        <v>54</v>
      </c>
      <c r="L54" s="53"/>
      <c r="R54" s="53"/>
      <c r="S54" s="54">
        <v>30450</v>
      </c>
      <c r="U54" s="53"/>
      <c r="V54" s="53"/>
      <c r="W54" s="55"/>
      <c r="X54" s="57">
        <f t="shared" ref="X54:X62" ca="1" si="9">IF(RAND()&lt;0.1,INT(1/VALUE(LEFT($D54,1))*RAND()*10),0)+IF(RAND()&lt;0.05,INT(1/VALUE(LEFT($D54,1))*RAND()*15),0)</f>
        <v>0</v>
      </c>
      <c r="Y54" s="57">
        <v>2</v>
      </c>
      <c r="AB54" s="11"/>
      <c r="AC54" s="58"/>
      <c r="BA54" s="69" t="s">
        <v>874</v>
      </c>
      <c r="BB54" s="69" t="s">
        <v>875</v>
      </c>
      <c r="BC54" t="s">
        <v>988</v>
      </c>
      <c r="BD54" t="s">
        <v>989</v>
      </c>
      <c r="BE54" s="69" t="s">
        <v>629</v>
      </c>
      <c r="BF54" t="s">
        <v>1240</v>
      </c>
      <c r="BG54" s="170">
        <v>27870.83</v>
      </c>
      <c r="BH54" t="str">
        <f t="shared" si="5"/>
        <v>homme</v>
      </c>
    </row>
    <row r="55" spans="1:60" x14ac:dyDescent="0.2">
      <c r="A55" s="163" t="s">
        <v>238</v>
      </c>
      <c r="B55" s="164" t="str">
        <f t="shared" si="0"/>
        <v>CERCOTTE</v>
      </c>
      <c r="C55" s="165" t="str">
        <f t="shared" si="1"/>
        <v>Marie-Isabelle</v>
      </c>
      <c r="D55" t="s">
        <v>85</v>
      </c>
      <c r="E55" t="str">
        <f t="shared" si="2"/>
        <v>Nice</v>
      </c>
      <c r="F55" t="s">
        <v>205</v>
      </c>
      <c r="G55">
        <v>3982</v>
      </c>
      <c r="H55" s="171">
        <f t="shared" si="3"/>
        <v>76256.37</v>
      </c>
      <c r="I55" t="s">
        <v>12</v>
      </c>
      <c r="J55" s="109">
        <v>26006</v>
      </c>
      <c r="K55">
        <f t="shared" ca="1" si="4"/>
        <v>46</v>
      </c>
      <c r="L55" s="53"/>
      <c r="R55" s="53"/>
      <c r="S55" s="54">
        <v>34811</v>
      </c>
      <c r="U55" s="53"/>
      <c r="V55" s="53"/>
      <c r="W55" s="55"/>
      <c r="X55" s="57">
        <f t="shared" ca="1" si="9"/>
        <v>0</v>
      </c>
      <c r="Y55" s="57">
        <v>0</v>
      </c>
      <c r="AB55" s="11"/>
      <c r="AC55" s="58"/>
      <c r="BA55" s="69" t="s">
        <v>698</v>
      </c>
      <c r="BB55" s="69" t="s">
        <v>837</v>
      </c>
      <c r="BC55" t="s">
        <v>990</v>
      </c>
      <c r="BD55" t="s">
        <v>991</v>
      </c>
      <c r="BE55" s="69" t="s">
        <v>631</v>
      </c>
      <c r="BF55" t="s">
        <v>1239</v>
      </c>
      <c r="BG55" s="170">
        <v>76256.37</v>
      </c>
      <c r="BH55" t="str">
        <f t="shared" si="5"/>
        <v>femme</v>
      </c>
    </row>
    <row r="56" spans="1:60" x14ac:dyDescent="0.2">
      <c r="A56" s="163" t="s">
        <v>124</v>
      </c>
      <c r="B56" s="164" t="str">
        <f t="shared" si="0"/>
        <v>CHAMBLAS</v>
      </c>
      <c r="C56" s="165" t="str">
        <f t="shared" si="1"/>
        <v>Pauline</v>
      </c>
      <c r="D56" t="s">
        <v>10</v>
      </c>
      <c r="E56" t="str">
        <f t="shared" si="2"/>
        <v>Paris</v>
      </c>
      <c r="F56" t="s">
        <v>28</v>
      </c>
      <c r="G56">
        <v>3657</v>
      </c>
      <c r="H56" s="171">
        <f t="shared" si="3"/>
        <v>25371.06</v>
      </c>
      <c r="I56" t="s">
        <v>12</v>
      </c>
      <c r="J56" s="109">
        <v>32359</v>
      </c>
      <c r="K56">
        <f t="shared" ca="1" si="4"/>
        <v>29</v>
      </c>
      <c r="L56" s="53"/>
      <c r="R56" s="53"/>
      <c r="S56" s="54">
        <v>39306</v>
      </c>
      <c r="U56" s="53"/>
      <c r="V56" s="53"/>
      <c r="W56" s="55"/>
      <c r="X56" s="57">
        <f t="shared" ca="1" si="9"/>
        <v>0</v>
      </c>
      <c r="Y56" s="57">
        <v>0</v>
      </c>
      <c r="AB56" s="11"/>
      <c r="AC56" s="58"/>
      <c r="BA56" s="69" t="s">
        <v>698</v>
      </c>
      <c r="BB56" s="69" t="s">
        <v>838</v>
      </c>
      <c r="BC56" t="s">
        <v>992</v>
      </c>
      <c r="BD56" t="s">
        <v>948</v>
      </c>
      <c r="BE56" s="69" t="s">
        <v>628</v>
      </c>
      <c r="BF56" t="s">
        <v>1238</v>
      </c>
      <c r="BG56" s="170">
        <v>25371.06</v>
      </c>
      <c r="BH56" t="str">
        <f t="shared" si="5"/>
        <v>femme</v>
      </c>
    </row>
    <row r="57" spans="1:60" x14ac:dyDescent="0.2">
      <c r="A57" s="163" t="s">
        <v>126</v>
      </c>
      <c r="B57" s="164" t="str">
        <f t="shared" si="0"/>
        <v>CHARDON</v>
      </c>
      <c r="C57" s="165" t="str">
        <f t="shared" si="1"/>
        <v>Camille</v>
      </c>
      <c r="D57" t="s">
        <v>10</v>
      </c>
      <c r="E57" t="str">
        <f t="shared" si="2"/>
        <v>Nice</v>
      </c>
      <c r="F57" t="s">
        <v>88</v>
      </c>
      <c r="G57">
        <v>3129</v>
      </c>
      <c r="H57" s="171">
        <f t="shared" si="3"/>
        <v>24033.68</v>
      </c>
      <c r="I57" t="s">
        <v>12</v>
      </c>
      <c r="J57" s="109">
        <v>33896</v>
      </c>
      <c r="K57">
        <f t="shared" ca="1" si="4"/>
        <v>25</v>
      </c>
      <c r="L57" s="53"/>
      <c r="R57" s="53"/>
      <c r="S57" s="54">
        <v>40964</v>
      </c>
      <c r="U57" s="53"/>
      <c r="V57" s="53"/>
      <c r="W57" s="55"/>
      <c r="X57" s="57">
        <f t="shared" ca="1" si="9"/>
        <v>0</v>
      </c>
      <c r="Y57" s="57">
        <v>0</v>
      </c>
      <c r="AB57" s="11"/>
      <c r="AC57" s="58"/>
      <c r="BA57" s="69" t="s">
        <v>699</v>
      </c>
      <c r="BB57" s="69" t="s">
        <v>839</v>
      </c>
      <c r="BC57" t="s">
        <v>993</v>
      </c>
      <c r="BD57" t="s">
        <v>125</v>
      </c>
      <c r="BE57" s="69" t="s">
        <v>631</v>
      </c>
      <c r="BF57" t="s">
        <v>1239</v>
      </c>
      <c r="BG57" s="170">
        <v>24033.68</v>
      </c>
      <c r="BH57" t="str">
        <f t="shared" si="5"/>
        <v>femme</v>
      </c>
    </row>
    <row r="58" spans="1:60" x14ac:dyDescent="0.2">
      <c r="A58" s="163" t="s">
        <v>127</v>
      </c>
      <c r="B58" s="164" t="str">
        <f t="shared" si="0"/>
        <v>CHAUBEAU</v>
      </c>
      <c r="C58" s="165" t="str">
        <f t="shared" si="1"/>
        <v>Louis</v>
      </c>
      <c r="D58" t="s">
        <v>10</v>
      </c>
      <c r="E58" t="str">
        <f t="shared" si="2"/>
        <v>Nice</v>
      </c>
      <c r="F58" t="s">
        <v>128</v>
      </c>
      <c r="G58">
        <v>3171</v>
      </c>
      <c r="H58" s="171">
        <f t="shared" si="3"/>
        <v>19179.46</v>
      </c>
      <c r="I58" t="s">
        <v>17</v>
      </c>
      <c r="J58" s="109">
        <v>35216</v>
      </c>
      <c r="K58">
        <f t="shared" ca="1" si="4"/>
        <v>21</v>
      </c>
      <c r="L58" s="53"/>
      <c r="R58" s="53"/>
      <c r="S58" s="54">
        <v>42414</v>
      </c>
      <c r="U58" s="53"/>
      <c r="V58" s="53"/>
      <c r="W58" s="55"/>
      <c r="X58" s="57">
        <f t="shared" ca="1" si="9"/>
        <v>0</v>
      </c>
      <c r="Y58" s="57">
        <v>0</v>
      </c>
      <c r="AB58" s="11"/>
      <c r="AC58" s="58"/>
      <c r="BA58" s="69" t="s">
        <v>700</v>
      </c>
      <c r="BB58" s="69" t="s">
        <v>876</v>
      </c>
      <c r="BC58" t="s">
        <v>994</v>
      </c>
      <c r="BD58" t="s">
        <v>995</v>
      </c>
      <c r="BE58" s="69" t="s">
        <v>631</v>
      </c>
      <c r="BF58" t="s">
        <v>1239</v>
      </c>
      <c r="BG58" s="170">
        <v>19179.46</v>
      </c>
      <c r="BH58" t="str">
        <f t="shared" si="5"/>
        <v>homme</v>
      </c>
    </row>
    <row r="59" spans="1:60" x14ac:dyDescent="0.2">
      <c r="A59" s="163" t="s">
        <v>129</v>
      </c>
      <c r="B59" s="164" t="str">
        <f t="shared" si="0"/>
        <v>CHAVES</v>
      </c>
      <c r="C59" s="165" t="str">
        <f t="shared" si="1"/>
        <v>Thierry</v>
      </c>
      <c r="D59" t="s">
        <v>10</v>
      </c>
      <c r="E59" t="str">
        <f t="shared" si="2"/>
        <v>Paris</v>
      </c>
      <c r="F59" t="s">
        <v>130</v>
      </c>
      <c r="G59">
        <v>3879</v>
      </c>
      <c r="H59" s="171">
        <f t="shared" si="3"/>
        <v>29179.119999999999</v>
      </c>
      <c r="I59" t="s">
        <v>17</v>
      </c>
      <c r="J59" s="109">
        <v>31107</v>
      </c>
      <c r="K59">
        <f t="shared" ca="1" si="4"/>
        <v>32</v>
      </c>
      <c r="L59" s="53"/>
      <c r="R59" s="53"/>
      <c r="S59" s="54">
        <v>38252</v>
      </c>
      <c r="U59" s="53"/>
      <c r="V59" s="53"/>
      <c r="W59" s="55"/>
      <c r="X59" s="57">
        <f t="shared" ca="1" si="9"/>
        <v>0</v>
      </c>
      <c r="Y59" s="57">
        <v>0</v>
      </c>
      <c r="AB59" s="11"/>
      <c r="AC59" s="58"/>
      <c r="BA59" s="69" t="s">
        <v>700</v>
      </c>
      <c r="BB59" s="69" t="s">
        <v>661</v>
      </c>
      <c r="BC59" t="s">
        <v>996</v>
      </c>
      <c r="BD59" t="s">
        <v>940</v>
      </c>
      <c r="BE59" s="69" t="s">
        <v>628</v>
      </c>
      <c r="BF59" t="s">
        <v>1238</v>
      </c>
      <c r="BG59" s="170">
        <v>29179.119999999999</v>
      </c>
      <c r="BH59" t="str">
        <f t="shared" si="5"/>
        <v>homme</v>
      </c>
    </row>
    <row r="60" spans="1:60" x14ac:dyDescent="0.2">
      <c r="A60" s="163" t="s">
        <v>131</v>
      </c>
      <c r="B60" s="164" t="str">
        <f t="shared" si="0"/>
        <v>CHEHMAT</v>
      </c>
      <c r="C60" s="165" t="str">
        <f t="shared" si="1"/>
        <v>Jocelyne</v>
      </c>
      <c r="D60" t="s">
        <v>10</v>
      </c>
      <c r="E60" t="str">
        <f t="shared" si="2"/>
        <v>Nice</v>
      </c>
      <c r="F60" t="s">
        <v>130</v>
      </c>
      <c r="G60">
        <v>3062</v>
      </c>
      <c r="H60" s="171">
        <f t="shared" si="3"/>
        <v>23465.48</v>
      </c>
      <c r="I60" t="s">
        <v>12</v>
      </c>
      <c r="J60" s="109">
        <v>22351</v>
      </c>
      <c r="K60">
        <f t="shared" ca="1" si="4"/>
        <v>56</v>
      </c>
      <c r="L60" s="53"/>
      <c r="R60" s="53"/>
      <c r="S60" s="54">
        <v>29235</v>
      </c>
      <c r="U60" s="53"/>
      <c r="V60" s="53"/>
      <c r="W60" s="55"/>
      <c r="X60" s="57">
        <f t="shared" ca="1" si="9"/>
        <v>0</v>
      </c>
      <c r="Y60" s="57">
        <v>1</v>
      </c>
      <c r="AB60" s="11"/>
      <c r="AC60" s="58"/>
      <c r="BA60" s="69" t="s">
        <v>701</v>
      </c>
      <c r="BB60" s="69" t="s">
        <v>840</v>
      </c>
      <c r="BC60" t="s">
        <v>997</v>
      </c>
      <c r="BD60" t="s">
        <v>998</v>
      </c>
      <c r="BE60" s="69" t="s">
        <v>631</v>
      </c>
      <c r="BF60" t="s">
        <v>1239</v>
      </c>
      <c r="BG60" s="170">
        <v>23465.48</v>
      </c>
      <c r="BH60" t="str">
        <f t="shared" si="5"/>
        <v>femme</v>
      </c>
    </row>
    <row r="61" spans="1:60" x14ac:dyDescent="0.2">
      <c r="A61" s="163" t="s">
        <v>133</v>
      </c>
      <c r="B61" s="164" t="str">
        <f t="shared" si="0"/>
        <v>CHI</v>
      </c>
      <c r="C61" s="165" t="str">
        <f t="shared" si="1"/>
        <v>Nicole</v>
      </c>
      <c r="D61" t="s">
        <v>19</v>
      </c>
      <c r="E61" t="str">
        <f t="shared" si="2"/>
        <v>Paris</v>
      </c>
      <c r="F61" t="s">
        <v>31</v>
      </c>
      <c r="G61">
        <v>3778</v>
      </c>
      <c r="H61" s="171">
        <f t="shared" si="3"/>
        <v>51746.25</v>
      </c>
      <c r="I61" t="s">
        <v>12</v>
      </c>
      <c r="J61" s="109">
        <v>28064</v>
      </c>
      <c r="K61">
        <f t="shared" ca="1" si="4"/>
        <v>41</v>
      </c>
      <c r="L61" s="53"/>
      <c r="R61" s="53"/>
      <c r="S61" s="54">
        <v>36820</v>
      </c>
      <c r="U61" s="53"/>
      <c r="V61" s="53"/>
      <c r="W61" s="55"/>
      <c r="X61" s="57">
        <f t="shared" ca="1" si="9"/>
        <v>0</v>
      </c>
      <c r="Y61" s="57">
        <v>0</v>
      </c>
      <c r="AB61" s="11"/>
      <c r="AC61" s="58"/>
      <c r="BA61" s="69" t="s">
        <v>702</v>
      </c>
      <c r="BB61" s="69" t="s">
        <v>849</v>
      </c>
      <c r="BC61" t="s">
        <v>999</v>
      </c>
      <c r="BD61" t="s">
        <v>132</v>
      </c>
      <c r="BE61" s="69" t="s">
        <v>628</v>
      </c>
      <c r="BF61" t="s">
        <v>1238</v>
      </c>
      <c r="BG61" s="170">
        <v>51746.25</v>
      </c>
      <c r="BH61" t="str">
        <f t="shared" si="5"/>
        <v>femme</v>
      </c>
    </row>
    <row r="62" spans="1:60" x14ac:dyDescent="0.2">
      <c r="A62" s="163" t="s">
        <v>220</v>
      </c>
      <c r="B62" s="164" t="str">
        <f t="shared" si="0"/>
        <v>CHICHE</v>
      </c>
      <c r="C62" s="165" t="str">
        <f t="shared" si="1"/>
        <v>Vincent</v>
      </c>
      <c r="D62" t="s">
        <v>85</v>
      </c>
      <c r="E62" t="str">
        <f t="shared" si="2"/>
        <v>Strasbourg</v>
      </c>
      <c r="F62" t="s">
        <v>135</v>
      </c>
      <c r="G62">
        <v>3041</v>
      </c>
      <c r="H62" s="171">
        <f t="shared" si="3"/>
        <v>87673.16</v>
      </c>
      <c r="I62" t="s">
        <v>17</v>
      </c>
      <c r="J62" s="109">
        <v>26821</v>
      </c>
      <c r="K62">
        <f t="shared" ca="1" si="4"/>
        <v>44</v>
      </c>
      <c r="L62" s="53"/>
      <c r="R62" s="53"/>
      <c r="S62" s="54">
        <v>36507</v>
      </c>
      <c r="U62" s="53"/>
      <c r="V62" s="53"/>
      <c r="W62" s="55"/>
      <c r="X62" s="57">
        <f t="shared" ca="1" si="9"/>
        <v>0</v>
      </c>
      <c r="Y62" s="57">
        <v>0</v>
      </c>
      <c r="AB62" s="11"/>
      <c r="AC62" s="58"/>
      <c r="BA62" s="69" t="s">
        <v>703</v>
      </c>
      <c r="BB62" s="69" t="s">
        <v>877</v>
      </c>
      <c r="BC62" t="s">
        <v>1000</v>
      </c>
      <c r="BD62" t="s">
        <v>1001</v>
      </c>
      <c r="BE62" s="69" t="s">
        <v>629</v>
      </c>
      <c r="BF62" t="s">
        <v>1240</v>
      </c>
      <c r="BG62" s="170">
        <v>87673.16</v>
      </c>
      <c r="BH62" t="str">
        <f t="shared" si="5"/>
        <v>homme</v>
      </c>
    </row>
    <row r="63" spans="1:60" x14ac:dyDescent="0.2">
      <c r="A63" s="163" t="s">
        <v>574</v>
      </c>
      <c r="B63" s="164" t="str">
        <f t="shared" si="0"/>
        <v>CHRISTOPHE</v>
      </c>
      <c r="C63" s="165" t="str">
        <f t="shared" si="1"/>
        <v>Laetitia</v>
      </c>
      <c r="D63" t="s">
        <v>10</v>
      </c>
      <c r="E63" t="str">
        <f t="shared" si="2"/>
        <v>Nice</v>
      </c>
      <c r="F63" t="s">
        <v>128</v>
      </c>
      <c r="G63">
        <v>3185</v>
      </c>
      <c r="H63" s="171">
        <f t="shared" si="3"/>
        <v>21321.42</v>
      </c>
      <c r="I63" t="s">
        <v>12</v>
      </c>
      <c r="J63" s="109">
        <v>35920</v>
      </c>
      <c r="K63">
        <f t="shared" ca="1" si="4"/>
        <v>19</v>
      </c>
      <c r="L63" s="53"/>
      <c r="R63" s="53"/>
      <c r="S63" s="54">
        <v>42737</v>
      </c>
      <c r="U63" s="53"/>
      <c r="V63" s="53"/>
      <c r="W63" s="55"/>
      <c r="X63" s="57">
        <v>0</v>
      </c>
      <c r="Y63" s="57">
        <v>0</v>
      </c>
      <c r="AB63" s="11"/>
      <c r="AC63" s="58"/>
      <c r="BA63" s="69" t="s">
        <v>704</v>
      </c>
      <c r="BB63" s="69" t="s">
        <v>869</v>
      </c>
      <c r="BC63" t="s">
        <v>1212</v>
      </c>
      <c r="BD63" t="s">
        <v>136</v>
      </c>
      <c r="BE63" s="69" t="s">
        <v>631</v>
      </c>
      <c r="BF63" t="s">
        <v>1239</v>
      </c>
      <c r="BG63" s="170">
        <v>21321.42</v>
      </c>
      <c r="BH63" t="str">
        <f t="shared" si="5"/>
        <v>femme</v>
      </c>
    </row>
    <row r="64" spans="1:60" x14ac:dyDescent="0.2">
      <c r="A64" s="163" t="s">
        <v>137</v>
      </c>
      <c r="B64" s="164" t="str">
        <f t="shared" si="0"/>
        <v>CLAVERIE</v>
      </c>
      <c r="C64" s="165" t="str">
        <f t="shared" si="1"/>
        <v>Isabelle</v>
      </c>
      <c r="D64" t="s">
        <v>10</v>
      </c>
      <c r="E64" t="str">
        <f t="shared" si="2"/>
        <v>Nice</v>
      </c>
      <c r="F64" t="s">
        <v>73</v>
      </c>
      <c r="G64">
        <v>3168</v>
      </c>
      <c r="H64" s="171">
        <f t="shared" si="3"/>
        <v>25330.15</v>
      </c>
      <c r="I64" t="s">
        <v>12</v>
      </c>
      <c r="J64" s="109">
        <v>26722</v>
      </c>
      <c r="K64">
        <f t="shared" ca="1" si="4"/>
        <v>44</v>
      </c>
      <c r="L64" s="53"/>
      <c r="R64" s="53"/>
      <c r="S64" s="54">
        <v>34309</v>
      </c>
      <c r="U64" s="53"/>
      <c r="V64" s="53"/>
      <c r="W64" s="55"/>
      <c r="X64" s="57">
        <f ca="1">IF(RAND()&lt;0.1,INT(1/VALUE(LEFT($D64,1))*RAND()*10),0)+IF(RAND()&lt;0.05,INT(1/VALUE(LEFT($D64,1))*RAND()*15),0)</f>
        <v>4</v>
      </c>
      <c r="Y64" s="57">
        <v>0</v>
      </c>
      <c r="AB64" s="11"/>
      <c r="AC64" s="58"/>
      <c r="BA64" s="69" t="s">
        <v>705</v>
      </c>
      <c r="BB64" s="69" t="s">
        <v>841</v>
      </c>
      <c r="BC64" t="s">
        <v>1002</v>
      </c>
      <c r="BD64" t="s">
        <v>57</v>
      </c>
      <c r="BE64" s="69" t="s">
        <v>631</v>
      </c>
      <c r="BF64" t="s">
        <v>1239</v>
      </c>
      <c r="BG64" s="170">
        <v>25330.15</v>
      </c>
      <c r="BH64" t="str">
        <f t="shared" si="5"/>
        <v>femme</v>
      </c>
    </row>
    <row r="65" spans="1:60" x14ac:dyDescent="0.2">
      <c r="A65" s="163" t="s">
        <v>138</v>
      </c>
      <c r="B65" s="164" t="str">
        <f t="shared" si="0"/>
        <v>COBHEN</v>
      </c>
      <c r="C65" s="165" t="str">
        <f t="shared" si="1"/>
        <v>Gaylor</v>
      </c>
      <c r="D65" t="s">
        <v>19</v>
      </c>
      <c r="E65" t="str">
        <f t="shared" si="2"/>
        <v>Nice</v>
      </c>
      <c r="F65" t="s">
        <v>20</v>
      </c>
      <c r="G65">
        <v>3087</v>
      </c>
      <c r="H65" s="171">
        <f t="shared" si="3"/>
        <v>47419.17</v>
      </c>
      <c r="I65" t="s">
        <v>17</v>
      </c>
      <c r="J65" s="109">
        <v>33850</v>
      </c>
      <c r="K65">
        <f t="shared" ca="1" si="4"/>
        <v>25</v>
      </c>
      <c r="L65" s="53"/>
      <c r="R65" s="53"/>
      <c r="S65" s="54">
        <v>41134</v>
      </c>
      <c r="U65" s="53"/>
      <c r="V65" s="53"/>
      <c r="W65" s="55"/>
      <c r="X65" s="57">
        <f ca="1">IF(RAND()&lt;0.1,INT(1/VALUE(LEFT($D65,1))*RAND()*10),0)+IF(RAND()&lt;0.05,INT(1/VALUE(LEFT($D65,1))*RAND()*15),0)</f>
        <v>0</v>
      </c>
      <c r="Y65" s="57">
        <v>0</v>
      </c>
      <c r="AB65" s="11"/>
      <c r="AC65" s="58"/>
      <c r="BA65" s="69" t="s">
        <v>706</v>
      </c>
      <c r="BB65" s="69" t="s">
        <v>878</v>
      </c>
      <c r="BC65" t="s">
        <v>1003</v>
      </c>
      <c r="BD65" t="s">
        <v>1004</v>
      </c>
      <c r="BE65" s="69" t="s">
        <v>631</v>
      </c>
      <c r="BF65" t="s">
        <v>1239</v>
      </c>
      <c r="BG65" s="170">
        <v>47419.17</v>
      </c>
      <c r="BH65" t="str">
        <f t="shared" si="5"/>
        <v>homme</v>
      </c>
    </row>
    <row r="66" spans="1:60" x14ac:dyDescent="0.2">
      <c r="A66" s="163" t="s">
        <v>139</v>
      </c>
      <c r="B66" s="164" t="str">
        <f t="shared" ref="B66:B129" si="10">IF(France,BC66,BA66)</f>
        <v>COHEN</v>
      </c>
      <c r="C66" s="165" t="str">
        <f t="shared" ref="C66:C129" si="11">IF(France,BD66,BB66)</f>
        <v>Christian</v>
      </c>
      <c r="D66" t="s">
        <v>10</v>
      </c>
      <c r="E66" t="str">
        <f t="shared" ref="E66:E129" si="12">IF(France,BF66,BE66)</f>
        <v>Nice</v>
      </c>
      <c r="F66" t="s">
        <v>11</v>
      </c>
      <c r="G66">
        <v>3173</v>
      </c>
      <c r="H66" s="171">
        <f t="shared" ref="H66:H129" si="13">IF(France,BG66,ROUND(coeff*BG66,0))</f>
        <v>26753.38</v>
      </c>
      <c r="I66" t="s">
        <v>17</v>
      </c>
      <c r="J66" s="109">
        <v>30954</v>
      </c>
      <c r="K66">
        <f t="shared" ref="K66:K129" ca="1" si="14">DATEDIF(J66,DernierJour,"y")</f>
        <v>33</v>
      </c>
      <c r="L66" s="53"/>
      <c r="R66" s="53"/>
      <c r="S66" s="54">
        <v>37719</v>
      </c>
      <c r="U66" s="53"/>
      <c r="V66" s="53"/>
      <c r="W66" s="55"/>
      <c r="X66" s="57">
        <f ca="1">IF(RAND()&lt;0.1,INT(1/VALUE(LEFT($D66,1))*RAND()*10),0)+IF(RAND()&lt;0.05,INT(1/VALUE(LEFT($D66,1))*RAND()*15),0)</f>
        <v>0</v>
      </c>
      <c r="Y66" s="57">
        <v>0</v>
      </c>
      <c r="AB66" s="11"/>
      <c r="AC66" s="58"/>
      <c r="BA66" s="69" t="s">
        <v>707</v>
      </c>
      <c r="BB66" s="69" t="s">
        <v>879</v>
      </c>
      <c r="BC66" t="s">
        <v>1005</v>
      </c>
      <c r="BD66" t="s">
        <v>1006</v>
      </c>
      <c r="BE66" s="69" t="s">
        <v>631</v>
      </c>
      <c r="BF66" t="s">
        <v>1239</v>
      </c>
      <c r="BG66" s="170">
        <v>26753.38</v>
      </c>
      <c r="BH66" t="str">
        <f t="shared" si="5"/>
        <v>homme</v>
      </c>
    </row>
    <row r="67" spans="1:60" x14ac:dyDescent="0.2">
      <c r="A67" s="163" t="s">
        <v>140</v>
      </c>
      <c r="B67" s="164" t="str">
        <f t="shared" si="10"/>
        <v>COMTE</v>
      </c>
      <c r="C67" s="165" t="str">
        <f t="shared" si="11"/>
        <v>Martin</v>
      </c>
      <c r="D67" t="s">
        <v>10</v>
      </c>
      <c r="E67" t="str">
        <f t="shared" si="12"/>
        <v>Paris</v>
      </c>
      <c r="F67" t="s">
        <v>141</v>
      </c>
      <c r="G67">
        <v>3054</v>
      </c>
      <c r="H67" s="171">
        <f t="shared" si="13"/>
        <v>24737.29</v>
      </c>
      <c r="I67" t="s">
        <v>17</v>
      </c>
      <c r="J67" s="109">
        <v>29530</v>
      </c>
      <c r="K67">
        <f t="shared" ca="1" si="14"/>
        <v>37</v>
      </c>
      <c r="L67" s="53"/>
      <c r="R67" s="53"/>
      <c r="S67" s="54">
        <v>36820</v>
      </c>
      <c r="U67" s="53"/>
      <c r="V67" s="53"/>
      <c r="W67" s="55"/>
      <c r="X67" s="57">
        <f ca="1">IF(RAND()&lt;0.1,INT(1/VALUE(LEFT($D67,1))*RAND()*10),0)+IF(RAND()&lt;0.05,INT(1/VALUE(LEFT($D67,1))*RAND()*15),0)</f>
        <v>0</v>
      </c>
      <c r="Y67" s="57">
        <v>0</v>
      </c>
      <c r="AB67" s="11"/>
      <c r="AC67" s="58"/>
      <c r="BA67" s="69" t="s">
        <v>708</v>
      </c>
      <c r="BB67" s="69" t="s">
        <v>880</v>
      </c>
      <c r="BC67" t="s">
        <v>1007</v>
      </c>
      <c r="BD67" t="s">
        <v>1008</v>
      </c>
      <c r="BE67" s="69" t="s">
        <v>628</v>
      </c>
      <c r="BF67" t="s">
        <v>1238</v>
      </c>
      <c r="BG67" s="170">
        <v>24737.29</v>
      </c>
      <c r="BH67" t="str">
        <f t="shared" ref="BH67:BH130" si="15">I67</f>
        <v>homme</v>
      </c>
    </row>
    <row r="68" spans="1:60" x14ac:dyDescent="0.2">
      <c r="A68" s="163" t="s">
        <v>142</v>
      </c>
      <c r="B68" s="164" t="str">
        <f t="shared" si="10"/>
        <v>CORBET</v>
      </c>
      <c r="C68" s="165" t="str">
        <f t="shared" si="11"/>
        <v>Pauline</v>
      </c>
      <c r="D68" t="s">
        <v>10</v>
      </c>
      <c r="E68" t="str">
        <f t="shared" si="12"/>
        <v>Paris</v>
      </c>
      <c r="F68" t="s">
        <v>27</v>
      </c>
      <c r="G68">
        <v>3149</v>
      </c>
      <c r="H68" s="171">
        <f t="shared" si="13"/>
        <v>19364.2</v>
      </c>
      <c r="I68" t="s">
        <v>12</v>
      </c>
      <c r="J68" s="109">
        <v>33088</v>
      </c>
      <c r="K68">
        <f t="shared" ca="1" si="14"/>
        <v>27</v>
      </c>
      <c r="L68" s="53"/>
      <c r="R68" s="53"/>
      <c r="S68" s="54">
        <v>39872</v>
      </c>
      <c r="U68" s="53"/>
      <c r="V68" s="53"/>
      <c r="W68" s="55"/>
      <c r="X68" s="57">
        <v>7</v>
      </c>
      <c r="Y68" s="57">
        <v>4</v>
      </c>
      <c r="AB68" s="11"/>
      <c r="AC68" s="58"/>
      <c r="BA68" s="69" t="s">
        <v>709</v>
      </c>
      <c r="BB68" s="69" t="s">
        <v>842</v>
      </c>
      <c r="BC68" t="s">
        <v>1009</v>
      </c>
      <c r="BD68" t="s">
        <v>948</v>
      </c>
      <c r="BE68" s="69" t="s">
        <v>628</v>
      </c>
      <c r="BF68" t="s">
        <v>1238</v>
      </c>
      <c r="BG68" s="170">
        <v>19364.2</v>
      </c>
      <c r="BH68" t="str">
        <f t="shared" si="15"/>
        <v>femme</v>
      </c>
    </row>
    <row r="69" spans="1:60" x14ac:dyDescent="0.2">
      <c r="A69" s="163" t="s">
        <v>144</v>
      </c>
      <c r="B69" s="164" t="str">
        <f t="shared" si="10"/>
        <v>COUDERC</v>
      </c>
      <c r="C69" s="165" t="str">
        <f t="shared" si="11"/>
        <v>Marie-Louise</v>
      </c>
      <c r="D69" t="s">
        <v>15</v>
      </c>
      <c r="E69" t="str">
        <f t="shared" si="12"/>
        <v>Nice</v>
      </c>
      <c r="F69" t="s">
        <v>145</v>
      </c>
      <c r="G69">
        <v>3627</v>
      </c>
      <c r="H69" s="171">
        <f t="shared" si="13"/>
        <v>30787.06</v>
      </c>
      <c r="I69" t="s">
        <v>12</v>
      </c>
      <c r="J69" s="109">
        <v>28806</v>
      </c>
      <c r="K69">
        <f t="shared" ca="1" si="14"/>
        <v>39</v>
      </c>
      <c r="L69" s="53"/>
      <c r="R69" s="53"/>
      <c r="S69" s="54">
        <v>35465</v>
      </c>
      <c r="U69" s="53"/>
      <c r="V69" s="53"/>
      <c r="W69" s="55"/>
      <c r="X69" s="57">
        <f ca="1">IF(RAND()&lt;0.1,INT(1/VALUE(LEFT($D69,1))*RAND()*10),0)+IF(RAND()&lt;0.05,INT(1/VALUE(LEFT($D69,1))*RAND()*15),0)</f>
        <v>4</v>
      </c>
      <c r="Y69" s="57">
        <v>2</v>
      </c>
      <c r="AB69" s="11"/>
      <c r="AC69" s="58"/>
      <c r="BA69" s="69" t="s">
        <v>710</v>
      </c>
      <c r="BB69" s="69" t="s">
        <v>835</v>
      </c>
      <c r="BC69" t="s">
        <v>1010</v>
      </c>
      <c r="BD69" t="s">
        <v>143</v>
      </c>
      <c r="BE69" s="69" t="s">
        <v>631</v>
      </c>
      <c r="BF69" t="s">
        <v>1239</v>
      </c>
      <c r="BG69" s="170">
        <v>30787.06</v>
      </c>
      <c r="BH69" t="str">
        <f t="shared" si="15"/>
        <v>femme</v>
      </c>
    </row>
    <row r="70" spans="1:60" x14ac:dyDescent="0.2">
      <c r="A70" s="163" t="s">
        <v>147</v>
      </c>
      <c r="B70" s="164" t="str">
        <f t="shared" si="10"/>
        <v>COUGET</v>
      </c>
      <c r="C70" s="165" t="str">
        <f t="shared" si="11"/>
        <v>Delphine</v>
      </c>
      <c r="D70" t="s">
        <v>10</v>
      </c>
      <c r="E70" t="str">
        <f t="shared" si="12"/>
        <v>Nice</v>
      </c>
      <c r="F70" t="s">
        <v>148</v>
      </c>
      <c r="G70">
        <v>3730</v>
      </c>
      <c r="H70" s="171">
        <f t="shared" si="13"/>
        <v>23936.62</v>
      </c>
      <c r="I70" t="s">
        <v>12</v>
      </c>
      <c r="J70" s="109">
        <v>32150</v>
      </c>
      <c r="K70">
        <f t="shared" ca="1" si="14"/>
        <v>29</v>
      </c>
      <c r="L70" s="53"/>
      <c r="R70" s="53"/>
      <c r="S70" s="54">
        <v>39777</v>
      </c>
      <c r="U70" s="53"/>
      <c r="V70" s="53"/>
      <c r="W70" s="55"/>
      <c r="X70" s="57">
        <f ca="1">IF(RAND()&lt;0.1,INT(1/VALUE(LEFT($D70,1))*RAND()*10),0)+IF(RAND()&lt;0.05,INT(1/VALUE(LEFT($D70,1))*RAND()*15),0)</f>
        <v>0</v>
      </c>
      <c r="Y70" s="57">
        <v>0</v>
      </c>
      <c r="AB70" s="11"/>
      <c r="AC70" s="58"/>
      <c r="BA70" s="69" t="s">
        <v>711</v>
      </c>
      <c r="BB70" s="69" t="s">
        <v>843</v>
      </c>
      <c r="BC70" t="s">
        <v>1011</v>
      </c>
      <c r="BD70" t="s">
        <v>146</v>
      </c>
      <c r="BE70" s="69" t="s">
        <v>631</v>
      </c>
      <c r="BF70" t="s">
        <v>1239</v>
      </c>
      <c r="BG70" s="170">
        <v>23936.62</v>
      </c>
      <c r="BH70" t="str">
        <f t="shared" si="15"/>
        <v>femme</v>
      </c>
    </row>
    <row r="71" spans="1:60" x14ac:dyDescent="0.2">
      <c r="A71" s="163" t="s">
        <v>483</v>
      </c>
      <c r="B71" s="164" t="str">
        <f t="shared" si="10"/>
        <v>CRIÉ</v>
      </c>
      <c r="C71" s="165" t="str">
        <f t="shared" si="11"/>
        <v>Michel</v>
      </c>
      <c r="D71" t="s">
        <v>85</v>
      </c>
      <c r="E71" t="str">
        <f t="shared" si="12"/>
        <v>Paris</v>
      </c>
      <c r="F71" t="s">
        <v>31</v>
      </c>
      <c r="G71">
        <v>3200</v>
      </c>
      <c r="H71" s="171">
        <f t="shared" si="13"/>
        <v>129398.76</v>
      </c>
      <c r="I71" t="s">
        <v>17</v>
      </c>
      <c r="J71" s="109">
        <v>26252</v>
      </c>
      <c r="K71">
        <f t="shared" ca="1" si="14"/>
        <v>46</v>
      </c>
      <c r="L71" s="53"/>
      <c r="R71" s="53"/>
      <c r="S71" s="54">
        <v>40460</v>
      </c>
      <c r="U71" s="53"/>
      <c r="V71" s="53"/>
      <c r="W71" s="55"/>
      <c r="X71" s="57">
        <f ca="1">IF(RAND()&lt;0.1,INT(1/VALUE(LEFT($D71,1))*RAND()*10),0)+IF(RAND()&lt;0.05,INT(1/VALUE(LEFT($D71,1))*RAND()*15),0)</f>
        <v>0</v>
      </c>
      <c r="Y71" s="57">
        <v>0</v>
      </c>
      <c r="AB71" s="11"/>
      <c r="AC71" s="58"/>
      <c r="BA71" s="69" t="s">
        <v>711</v>
      </c>
      <c r="BB71" s="69" t="s">
        <v>66</v>
      </c>
      <c r="BC71" t="s">
        <v>1012</v>
      </c>
      <c r="BD71" t="s">
        <v>203</v>
      </c>
      <c r="BE71" s="69" t="s">
        <v>631</v>
      </c>
      <c r="BF71" t="s">
        <v>1238</v>
      </c>
      <c r="BG71" s="170">
        <v>129398.76</v>
      </c>
      <c r="BH71" t="str">
        <f t="shared" si="15"/>
        <v>homme</v>
      </c>
    </row>
    <row r="72" spans="1:60" x14ac:dyDescent="0.2">
      <c r="A72" s="163" t="s">
        <v>151</v>
      </c>
      <c r="B72" s="164" t="str">
        <f t="shared" si="10"/>
        <v>CROMBEZ</v>
      </c>
      <c r="C72" s="165" t="str">
        <f t="shared" si="11"/>
        <v>Nadia</v>
      </c>
      <c r="D72" t="s">
        <v>10</v>
      </c>
      <c r="E72" t="str">
        <f t="shared" si="12"/>
        <v>Nice</v>
      </c>
      <c r="F72" t="s">
        <v>39</v>
      </c>
      <c r="G72">
        <v>3946</v>
      </c>
      <c r="H72" s="171">
        <f t="shared" si="13"/>
        <v>24592.99</v>
      </c>
      <c r="I72" t="s">
        <v>12</v>
      </c>
      <c r="J72" s="109">
        <v>23271</v>
      </c>
      <c r="K72">
        <f t="shared" ca="1" si="14"/>
        <v>54</v>
      </c>
      <c r="L72" s="53"/>
      <c r="R72" s="53"/>
      <c r="S72" s="54">
        <v>30317</v>
      </c>
      <c r="U72" s="53"/>
      <c r="V72" s="53"/>
      <c r="W72" s="55"/>
      <c r="X72" s="57">
        <v>2</v>
      </c>
      <c r="Y72" s="57">
        <v>3</v>
      </c>
      <c r="AB72" s="11"/>
      <c r="AC72" s="58"/>
      <c r="BA72" s="69" t="s">
        <v>711</v>
      </c>
      <c r="BB72" s="69" t="s">
        <v>881</v>
      </c>
      <c r="BC72" t="s">
        <v>1013</v>
      </c>
      <c r="BD72" t="s">
        <v>1014</v>
      </c>
      <c r="BE72" s="69" t="s">
        <v>628</v>
      </c>
      <c r="BF72" t="s">
        <v>1239</v>
      </c>
      <c r="BG72" s="170">
        <v>24592.99</v>
      </c>
      <c r="BH72" t="str">
        <f t="shared" si="15"/>
        <v>femme</v>
      </c>
    </row>
    <row r="73" spans="1:60" x14ac:dyDescent="0.2">
      <c r="A73" s="163" t="s">
        <v>152</v>
      </c>
      <c r="B73" s="164" t="str">
        <f t="shared" si="10"/>
        <v>CUCIT</v>
      </c>
      <c r="C73" s="165" t="str">
        <f t="shared" si="11"/>
        <v>Marie-Louise</v>
      </c>
      <c r="D73" t="s">
        <v>10</v>
      </c>
      <c r="E73" t="str">
        <f t="shared" si="12"/>
        <v>Nice</v>
      </c>
      <c r="F73" t="s">
        <v>45</v>
      </c>
      <c r="G73">
        <v>3794</v>
      </c>
      <c r="H73" s="171">
        <f t="shared" si="13"/>
        <v>26274.04</v>
      </c>
      <c r="I73" t="s">
        <v>12</v>
      </c>
      <c r="J73" s="109">
        <v>31880</v>
      </c>
      <c r="K73">
        <f t="shared" ca="1" si="14"/>
        <v>30</v>
      </c>
      <c r="L73" s="53"/>
      <c r="R73" s="53"/>
      <c r="S73" s="54">
        <v>39378</v>
      </c>
      <c r="U73" s="53"/>
      <c r="V73" s="53"/>
      <c r="W73" s="55"/>
      <c r="X73" s="57">
        <f t="shared" ref="X73:X79" ca="1" si="16">IF(RAND()&lt;0.1,INT(1/VALUE(LEFT($D73,1))*RAND()*10),0)+IF(RAND()&lt;0.05,INT(1/VALUE(LEFT($D73,1))*RAND()*15),0)</f>
        <v>0</v>
      </c>
      <c r="Y73" s="57">
        <v>0</v>
      </c>
      <c r="AB73" s="11"/>
      <c r="AC73" s="58"/>
      <c r="BA73" s="69" t="s">
        <v>712</v>
      </c>
      <c r="BB73" s="69" t="s">
        <v>143</v>
      </c>
      <c r="BC73" t="s">
        <v>1015</v>
      </c>
      <c r="BD73" t="s">
        <v>143</v>
      </c>
      <c r="BE73" s="69" t="s">
        <v>631</v>
      </c>
      <c r="BF73" t="s">
        <v>1239</v>
      </c>
      <c r="BG73" s="170">
        <v>26274.04</v>
      </c>
      <c r="BH73" t="str">
        <f t="shared" si="15"/>
        <v>femme</v>
      </c>
    </row>
    <row r="74" spans="1:60" x14ac:dyDescent="0.2">
      <c r="A74" s="163" t="s">
        <v>153</v>
      </c>
      <c r="B74" s="164" t="str">
        <f t="shared" si="10"/>
        <v>CYMBALIST</v>
      </c>
      <c r="C74" s="165" t="str">
        <f t="shared" si="11"/>
        <v>Christophe</v>
      </c>
      <c r="D74" t="s">
        <v>15</v>
      </c>
      <c r="E74" t="str">
        <f t="shared" si="12"/>
        <v>Nice</v>
      </c>
      <c r="F74" t="s">
        <v>154</v>
      </c>
      <c r="G74">
        <v>3270</v>
      </c>
      <c r="H74" s="171">
        <f t="shared" si="13"/>
        <v>38121.47</v>
      </c>
      <c r="I74" t="s">
        <v>17</v>
      </c>
      <c r="J74" s="109">
        <v>27387</v>
      </c>
      <c r="K74">
        <f t="shared" ca="1" si="14"/>
        <v>43</v>
      </c>
      <c r="L74" s="53"/>
      <c r="R74" s="53"/>
      <c r="S74" s="54">
        <v>33719</v>
      </c>
      <c r="U74" s="53"/>
      <c r="V74" s="53"/>
      <c r="W74" s="55"/>
      <c r="X74" s="57">
        <f t="shared" ca="1" si="16"/>
        <v>0</v>
      </c>
      <c r="Y74" s="57">
        <v>0</v>
      </c>
      <c r="AB74" s="11"/>
      <c r="AC74" s="58"/>
      <c r="BA74" s="69" t="s">
        <v>882</v>
      </c>
      <c r="BB74" s="69" t="s">
        <v>296</v>
      </c>
      <c r="BC74" t="s">
        <v>1016</v>
      </c>
      <c r="BD74" t="s">
        <v>978</v>
      </c>
      <c r="BE74" s="69" t="s">
        <v>631</v>
      </c>
      <c r="BF74" t="s">
        <v>1239</v>
      </c>
      <c r="BG74" s="170">
        <v>38121.47</v>
      </c>
      <c r="BH74" t="str">
        <f t="shared" si="15"/>
        <v>homme</v>
      </c>
    </row>
    <row r="75" spans="1:60" x14ac:dyDescent="0.2">
      <c r="A75" s="163" t="s">
        <v>155</v>
      </c>
      <c r="B75" s="164" t="str">
        <f t="shared" si="10"/>
        <v>DAMBSKI</v>
      </c>
      <c r="C75" s="165" t="str">
        <f t="shared" si="11"/>
        <v>René</v>
      </c>
      <c r="D75" t="s">
        <v>10</v>
      </c>
      <c r="E75" t="str">
        <f t="shared" si="12"/>
        <v>Paris</v>
      </c>
      <c r="F75" t="s">
        <v>156</v>
      </c>
      <c r="G75">
        <v>3076</v>
      </c>
      <c r="H75" s="171">
        <f t="shared" si="13"/>
        <v>28310.720000000001</v>
      </c>
      <c r="I75" t="s">
        <v>17</v>
      </c>
      <c r="J75" s="109">
        <v>27998</v>
      </c>
      <c r="K75">
        <f t="shared" ca="1" si="14"/>
        <v>41</v>
      </c>
      <c r="L75" s="53"/>
      <c r="R75" s="53"/>
      <c r="S75" s="54">
        <v>35471</v>
      </c>
      <c r="U75" s="53"/>
      <c r="V75" s="53"/>
      <c r="W75" s="55"/>
      <c r="X75" s="57">
        <f t="shared" ca="1" si="16"/>
        <v>0</v>
      </c>
      <c r="Y75" s="57">
        <v>0</v>
      </c>
      <c r="AB75" s="11"/>
      <c r="AC75" s="58"/>
      <c r="BA75" s="69" t="s">
        <v>713</v>
      </c>
      <c r="BB75" s="69" t="s">
        <v>885</v>
      </c>
      <c r="BC75" t="s">
        <v>1017</v>
      </c>
      <c r="BD75" t="s">
        <v>964</v>
      </c>
      <c r="BE75" s="69" t="s">
        <v>628</v>
      </c>
      <c r="BF75" t="s">
        <v>1238</v>
      </c>
      <c r="BG75" s="170">
        <v>28310.720000000001</v>
      </c>
      <c r="BH75" t="str">
        <f t="shared" si="15"/>
        <v>homme</v>
      </c>
    </row>
    <row r="76" spans="1:60" x14ac:dyDescent="0.2">
      <c r="A76" s="163" t="s">
        <v>157</v>
      </c>
      <c r="B76" s="164" t="str">
        <f t="shared" si="10"/>
        <v>DANIEL</v>
      </c>
      <c r="C76" s="165" t="str">
        <f t="shared" si="11"/>
        <v>Murielle</v>
      </c>
      <c r="D76" t="s">
        <v>10</v>
      </c>
      <c r="E76" t="str">
        <f t="shared" si="12"/>
        <v>Paris</v>
      </c>
      <c r="F76" t="s">
        <v>158</v>
      </c>
      <c r="G76">
        <v>3633</v>
      </c>
      <c r="H76" s="171">
        <f t="shared" si="13"/>
        <v>25672.48</v>
      </c>
      <c r="I76" t="s">
        <v>12</v>
      </c>
      <c r="J76" s="109">
        <v>31814</v>
      </c>
      <c r="K76">
        <f t="shared" ca="1" si="14"/>
        <v>30</v>
      </c>
      <c r="L76" s="53"/>
      <c r="R76" s="53"/>
      <c r="S76" s="54">
        <v>39062</v>
      </c>
      <c r="U76" s="53"/>
      <c r="V76" s="53"/>
      <c r="W76" s="55"/>
      <c r="X76" s="57">
        <f t="shared" ca="1" si="16"/>
        <v>0</v>
      </c>
      <c r="Y76" s="57">
        <v>1</v>
      </c>
      <c r="AB76" s="11"/>
      <c r="AC76" s="58"/>
      <c r="BA76" s="69" t="s">
        <v>714</v>
      </c>
      <c r="BB76" s="69" t="s">
        <v>111</v>
      </c>
      <c r="BC76" t="s">
        <v>1018</v>
      </c>
      <c r="BD76" t="s">
        <v>111</v>
      </c>
      <c r="BE76" s="69" t="s">
        <v>628</v>
      </c>
      <c r="BF76" t="s">
        <v>1238</v>
      </c>
      <c r="BG76" s="170">
        <v>25672.48</v>
      </c>
      <c r="BH76" t="str">
        <f t="shared" si="15"/>
        <v>femme</v>
      </c>
    </row>
    <row r="77" spans="1:60" x14ac:dyDescent="0.2">
      <c r="A77" s="163" t="s">
        <v>160</v>
      </c>
      <c r="B77" s="164" t="str">
        <f t="shared" si="10"/>
        <v>DEDIEU</v>
      </c>
      <c r="C77" s="165" t="str">
        <f t="shared" si="11"/>
        <v>Vanessa</v>
      </c>
      <c r="D77" t="s">
        <v>10</v>
      </c>
      <c r="E77" t="str">
        <f t="shared" si="12"/>
        <v>Nice</v>
      </c>
      <c r="F77" t="s">
        <v>88</v>
      </c>
      <c r="G77">
        <v>3712</v>
      </c>
      <c r="H77" s="171">
        <f t="shared" si="13"/>
        <v>23924.71</v>
      </c>
      <c r="I77" t="s">
        <v>12</v>
      </c>
      <c r="J77" s="109">
        <v>34091</v>
      </c>
      <c r="K77">
        <f t="shared" ca="1" si="14"/>
        <v>24</v>
      </c>
      <c r="L77" s="53"/>
      <c r="R77" s="53"/>
      <c r="S77" s="54">
        <v>40929</v>
      </c>
      <c r="U77" s="53"/>
      <c r="V77" s="53"/>
      <c r="W77" s="55"/>
      <c r="X77" s="57">
        <f t="shared" ca="1" si="16"/>
        <v>7</v>
      </c>
      <c r="Y77" s="57">
        <v>0</v>
      </c>
      <c r="AB77" s="11"/>
      <c r="AC77" s="58"/>
      <c r="BA77" s="69" t="s">
        <v>715</v>
      </c>
      <c r="BB77" s="69" t="s">
        <v>159</v>
      </c>
      <c r="BC77" t="s">
        <v>1019</v>
      </c>
      <c r="BD77" t="s">
        <v>159</v>
      </c>
      <c r="BE77" s="69" t="s">
        <v>631</v>
      </c>
      <c r="BF77" t="s">
        <v>1239</v>
      </c>
      <c r="BG77" s="170">
        <v>23924.71</v>
      </c>
      <c r="BH77" t="str">
        <f t="shared" si="15"/>
        <v>femme</v>
      </c>
    </row>
    <row r="78" spans="1:60" x14ac:dyDescent="0.2">
      <c r="A78" s="163" t="s">
        <v>162</v>
      </c>
      <c r="B78" s="164" t="str">
        <f t="shared" si="10"/>
        <v>DEFRANCE</v>
      </c>
      <c r="C78" s="165" t="str">
        <f t="shared" si="11"/>
        <v>Eliette</v>
      </c>
      <c r="D78" t="s">
        <v>10</v>
      </c>
      <c r="E78" t="str">
        <f t="shared" si="12"/>
        <v>Paris</v>
      </c>
      <c r="F78" t="s">
        <v>16</v>
      </c>
      <c r="G78">
        <v>3005</v>
      </c>
      <c r="H78" s="171">
        <f t="shared" si="13"/>
        <v>27182.66</v>
      </c>
      <c r="I78" t="s">
        <v>12</v>
      </c>
      <c r="J78" s="109">
        <v>25260</v>
      </c>
      <c r="K78">
        <f t="shared" ca="1" si="14"/>
        <v>48</v>
      </c>
      <c r="L78" s="53"/>
      <c r="R78" s="53"/>
      <c r="S78" s="54">
        <v>32321</v>
      </c>
      <c r="U78" s="53"/>
      <c r="V78" s="53"/>
      <c r="W78" s="55"/>
      <c r="X78" s="57">
        <f t="shared" ca="1" si="16"/>
        <v>0</v>
      </c>
      <c r="Y78" s="57">
        <v>0</v>
      </c>
      <c r="AB78" s="11"/>
      <c r="AC78" s="58"/>
      <c r="BA78" s="69" t="s">
        <v>716</v>
      </c>
      <c r="BB78" s="69" t="s">
        <v>161</v>
      </c>
      <c r="BC78" t="s">
        <v>1020</v>
      </c>
      <c r="BD78" t="s">
        <v>161</v>
      </c>
      <c r="BE78" s="69" t="s">
        <v>628</v>
      </c>
      <c r="BF78" t="s">
        <v>1238</v>
      </c>
      <c r="BG78" s="170">
        <v>27182.66</v>
      </c>
      <c r="BH78" t="str">
        <f t="shared" si="15"/>
        <v>femme</v>
      </c>
    </row>
    <row r="79" spans="1:60" x14ac:dyDescent="0.2">
      <c r="A79" s="163" t="s">
        <v>164</v>
      </c>
      <c r="B79" s="164" t="str">
        <f t="shared" si="10"/>
        <v>DEIXONNE</v>
      </c>
      <c r="C79" s="165" t="str">
        <f t="shared" si="11"/>
        <v>Nadine</v>
      </c>
      <c r="D79" t="s">
        <v>10</v>
      </c>
      <c r="E79" t="str">
        <f t="shared" si="12"/>
        <v>Paris</v>
      </c>
      <c r="F79" t="s">
        <v>165</v>
      </c>
      <c r="G79">
        <v>3631</v>
      </c>
      <c r="H79" s="171">
        <f t="shared" si="13"/>
        <v>28112.83</v>
      </c>
      <c r="I79" t="s">
        <v>12</v>
      </c>
      <c r="J79" s="109">
        <v>28611</v>
      </c>
      <c r="K79">
        <f t="shared" ca="1" si="14"/>
        <v>39</v>
      </c>
      <c r="L79" s="53"/>
      <c r="R79" s="53"/>
      <c r="S79" s="54">
        <v>36112</v>
      </c>
      <c r="U79" s="53"/>
      <c r="V79" s="53"/>
      <c r="W79" s="55"/>
      <c r="X79" s="57">
        <f t="shared" ca="1" si="16"/>
        <v>0</v>
      </c>
      <c r="Y79" s="57">
        <v>0</v>
      </c>
      <c r="AB79" s="11"/>
      <c r="AC79" s="58"/>
      <c r="BA79" s="69" t="s">
        <v>717</v>
      </c>
      <c r="BB79" s="69" t="s">
        <v>163</v>
      </c>
      <c r="BC79" t="s">
        <v>1021</v>
      </c>
      <c r="BD79" t="s">
        <v>163</v>
      </c>
      <c r="BE79" s="69" t="s">
        <v>628</v>
      </c>
      <c r="BF79" t="s">
        <v>1238</v>
      </c>
      <c r="BG79" s="170">
        <v>28112.83</v>
      </c>
      <c r="BH79" t="str">
        <f t="shared" si="15"/>
        <v>femme</v>
      </c>
    </row>
    <row r="80" spans="1:60" x14ac:dyDescent="0.2">
      <c r="A80" s="163" t="s">
        <v>166</v>
      </c>
      <c r="B80" s="164" t="str">
        <f t="shared" si="10"/>
        <v>DELAMARRE</v>
      </c>
      <c r="C80" s="165" t="str">
        <f t="shared" si="11"/>
        <v>Jean-Luc</v>
      </c>
      <c r="D80" t="s">
        <v>10</v>
      </c>
      <c r="E80" t="str">
        <f t="shared" si="12"/>
        <v>Nice</v>
      </c>
      <c r="F80" t="s">
        <v>145</v>
      </c>
      <c r="G80">
        <v>3068</v>
      </c>
      <c r="H80" s="171">
        <f t="shared" si="13"/>
        <v>29179.85</v>
      </c>
      <c r="I80" t="s">
        <v>17</v>
      </c>
      <c r="J80" s="109">
        <v>25905</v>
      </c>
      <c r="K80">
        <f t="shared" ca="1" si="14"/>
        <v>47</v>
      </c>
      <c r="L80" s="53"/>
      <c r="R80" s="53"/>
      <c r="S80" s="54">
        <v>42737</v>
      </c>
      <c r="U80" s="53"/>
      <c r="V80" s="53"/>
      <c r="W80" s="55"/>
      <c r="X80" s="57">
        <v>0</v>
      </c>
      <c r="Y80" s="57">
        <v>0</v>
      </c>
      <c r="AB80" s="11"/>
      <c r="AC80" s="58"/>
      <c r="BA80" s="69" t="s">
        <v>718</v>
      </c>
      <c r="BB80" s="69" t="s">
        <v>887</v>
      </c>
      <c r="BC80" t="s">
        <v>1022</v>
      </c>
      <c r="BD80" t="s">
        <v>1023</v>
      </c>
      <c r="BE80" s="69" t="s">
        <v>628</v>
      </c>
      <c r="BF80" t="s">
        <v>1239</v>
      </c>
      <c r="BG80" s="170">
        <v>29179.85</v>
      </c>
      <c r="BH80" t="str">
        <f t="shared" si="15"/>
        <v>homme</v>
      </c>
    </row>
    <row r="81" spans="1:60" x14ac:dyDescent="0.2">
      <c r="A81" s="163" t="s">
        <v>610</v>
      </c>
      <c r="B81" s="164" t="str">
        <f t="shared" si="10"/>
        <v>EMILE-VICTOR</v>
      </c>
      <c r="C81" s="165" t="str">
        <f t="shared" si="11"/>
        <v>Paul</v>
      </c>
      <c r="D81" t="s">
        <v>85</v>
      </c>
      <c r="E81" t="str">
        <f t="shared" si="12"/>
        <v>Paris</v>
      </c>
      <c r="F81" t="s">
        <v>154</v>
      </c>
      <c r="G81">
        <v>3108</v>
      </c>
      <c r="H81" s="171">
        <f t="shared" si="13"/>
        <v>87000</v>
      </c>
      <c r="I81" t="s">
        <v>17</v>
      </c>
      <c r="J81" s="109">
        <v>31668</v>
      </c>
      <c r="K81">
        <f t="shared" ca="1" si="14"/>
        <v>31</v>
      </c>
      <c r="L81" s="53"/>
      <c r="R81" s="53"/>
      <c r="S81" s="54">
        <v>38982</v>
      </c>
      <c r="U81" s="53"/>
      <c r="V81" s="53"/>
      <c r="W81" s="55"/>
      <c r="X81" s="57">
        <f t="shared" ref="X81:X90" ca="1" si="17">IF(RAND()&lt;0.1,INT(1/VALUE(LEFT($D81,1))*RAND()*10),0)+IF(RAND()&lt;0.05,INT(1/VALUE(LEFT($D81,1))*RAND()*15),0)</f>
        <v>0</v>
      </c>
      <c r="Y81" s="57">
        <v>0</v>
      </c>
      <c r="AB81" s="11"/>
      <c r="AC81" s="58"/>
      <c r="BA81" s="69" t="s">
        <v>718</v>
      </c>
      <c r="BB81" s="69" t="s">
        <v>886</v>
      </c>
      <c r="BC81" t="s">
        <v>1213</v>
      </c>
      <c r="BD81" t="s">
        <v>98</v>
      </c>
      <c r="BE81" s="69" t="s">
        <v>631</v>
      </c>
      <c r="BF81" t="s">
        <v>1238</v>
      </c>
      <c r="BG81" s="170">
        <v>87000</v>
      </c>
      <c r="BH81" t="str">
        <f t="shared" si="15"/>
        <v>homme</v>
      </c>
    </row>
    <row r="82" spans="1:60" x14ac:dyDescent="0.2">
      <c r="A82" s="163" t="s">
        <v>169</v>
      </c>
      <c r="B82" s="164" t="str">
        <f t="shared" si="10"/>
        <v>DENIS</v>
      </c>
      <c r="C82" s="165" t="str">
        <f t="shared" si="11"/>
        <v>Claudine</v>
      </c>
      <c r="D82" t="s">
        <v>10</v>
      </c>
      <c r="E82" t="str">
        <f t="shared" si="12"/>
        <v>Nice</v>
      </c>
      <c r="F82" t="s">
        <v>170</v>
      </c>
      <c r="G82">
        <v>3669</v>
      </c>
      <c r="H82" s="171">
        <f t="shared" si="13"/>
        <v>21659.919999999998</v>
      </c>
      <c r="I82" t="s">
        <v>12</v>
      </c>
      <c r="J82" s="109">
        <v>28591</v>
      </c>
      <c r="K82">
        <f t="shared" ca="1" si="14"/>
        <v>39</v>
      </c>
      <c r="L82" s="53"/>
      <c r="R82" s="53"/>
      <c r="S82" s="54">
        <v>35877</v>
      </c>
      <c r="U82" s="53"/>
      <c r="V82" s="53"/>
      <c r="W82" s="55"/>
      <c r="X82" s="57">
        <f t="shared" ca="1" si="17"/>
        <v>0</v>
      </c>
      <c r="Y82" s="57">
        <v>0</v>
      </c>
      <c r="AB82" s="11"/>
      <c r="AC82" s="58"/>
      <c r="BA82" s="69" t="s">
        <v>719</v>
      </c>
      <c r="BB82" s="69" t="s">
        <v>168</v>
      </c>
      <c r="BC82" t="s">
        <v>1024</v>
      </c>
      <c r="BD82" t="s">
        <v>168</v>
      </c>
      <c r="BE82" s="69" t="s">
        <v>631</v>
      </c>
      <c r="BF82" t="s">
        <v>1239</v>
      </c>
      <c r="BG82" s="170">
        <v>21659.919999999998</v>
      </c>
      <c r="BH82" t="str">
        <f t="shared" si="15"/>
        <v>femme</v>
      </c>
    </row>
    <row r="83" spans="1:60" x14ac:dyDescent="0.2">
      <c r="A83" s="163" t="s">
        <v>171</v>
      </c>
      <c r="B83" s="164" t="str">
        <f t="shared" si="10"/>
        <v>DESHAYES</v>
      </c>
      <c r="C83" s="165" t="str">
        <f t="shared" si="11"/>
        <v>Isabelle</v>
      </c>
      <c r="D83" t="s">
        <v>10</v>
      </c>
      <c r="E83" t="str">
        <f t="shared" si="12"/>
        <v>Nice</v>
      </c>
      <c r="F83" t="s">
        <v>172</v>
      </c>
      <c r="G83">
        <v>3822</v>
      </c>
      <c r="H83" s="171">
        <f t="shared" si="13"/>
        <v>22779.11</v>
      </c>
      <c r="I83" t="s">
        <v>12</v>
      </c>
      <c r="J83" s="109">
        <v>27175</v>
      </c>
      <c r="K83">
        <f t="shared" ca="1" si="14"/>
        <v>43</v>
      </c>
      <c r="L83" s="53"/>
      <c r="R83" s="53"/>
      <c r="S83" s="54">
        <v>34251</v>
      </c>
      <c r="U83" s="53"/>
      <c r="V83" s="53"/>
      <c r="W83" s="55"/>
      <c r="X83" s="57">
        <f t="shared" ca="1" si="17"/>
        <v>0</v>
      </c>
      <c r="Y83" s="57">
        <v>0</v>
      </c>
      <c r="AB83" s="11"/>
      <c r="AC83" s="58"/>
      <c r="BA83" s="69" t="s">
        <v>720</v>
      </c>
      <c r="BB83" s="69" t="s">
        <v>57</v>
      </c>
      <c r="BC83" t="s">
        <v>1025</v>
      </c>
      <c r="BD83" t="s">
        <v>57</v>
      </c>
      <c r="BE83" s="69" t="s">
        <v>631</v>
      </c>
      <c r="BF83" t="s">
        <v>1239</v>
      </c>
      <c r="BG83" s="170">
        <v>22779.11</v>
      </c>
      <c r="BH83" t="str">
        <f t="shared" si="15"/>
        <v>femme</v>
      </c>
    </row>
    <row r="84" spans="1:60" x14ac:dyDescent="0.2">
      <c r="A84" s="163" t="s">
        <v>173</v>
      </c>
      <c r="B84" s="164" t="str">
        <f t="shared" si="10"/>
        <v>DESROSES</v>
      </c>
      <c r="C84" s="165" t="str">
        <f t="shared" si="11"/>
        <v>Martine</v>
      </c>
      <c r="D84" t="s">
        <v>10</v>
      </c>
      <c r="E84" t="str">
        <f t="shared" si="12"/>
        <v>Paris</v>
      </c>
      <c r="F84" t="s">
        <v>135</v>
      </c>
      <c r="G84">
        <v>3119</v>
      </c>
      <c r="H84" s="171">
        <f t="shared" si="13"/>
        <v>25321.49</v>
      </c>
      <c r="I84" t="s">
        <v>12</v>
      </c>
      <c r="J84" s="109">
        <v>31104</v>
      </c>
      <c r="K84">
        <f t="shared" ca="1" si="14"/>
        <v>32</v>
      </c>
      <c r="L84" s="53"/>
      <c r="R84" s="53"/>
      <c r="S84" s="54">
        <v>38306</v>
      </c>
      <c r="U84" s="53"/>
      <c r="V84" s="53"/>
      <c r="W84" s="55"/>
      <c r="X84" s="57">
        <f t="shared" ca="1" si="17"/>
        <v>0</v>
      </c>
      <c r="Y84" s="57">
        <v>0</v>
      </c>
      <c r="AB84" s="11"/>
      <c r="AC84" s="58"/>
      <c r="BA84" s="69" t="s">
        <v>721</v>
      </c>
      <c r="BB84" s="69" t="s">
        <v>115</v>
      </c>
      <c r="BC84" t="s">
        <v>1026</v>
      </c>
      <c r="BD84" t="s">
        <v>115</v>
      </c>
      <c r="BE84" s="69" t="s">
        <v>628</v>
      </c>
      <c r="BF84" t="s">
        <v>1238</v>
      </c>
      <c r="BG84" s="170">
        <v>25321.49</v>
      </c>
      <c r="BH84" t="str">
        <f t="shared" si="15"/>
        <v>femme</v>
      </c>
    </row>
    <row r="85" spans="1:60" x14ac:dyDescent="0.2">
      <c r="A85" s="163" t="s">
        <v>175</v>
      </c>
      <c r="B85" s="164" t="str">
        <f t="shared" si="10"/>
        <v>DESTAIN</v>
      </c>
      <c r="C85" s="165" t="str">
        <f t="shared" si="11"/>
        <v>Roseline</v>
      </c>
      <c r="D85" t="s">
        <v>19</v>
      </c>
      <c r="E85" t="str">
        <f t="shared" si="12"/>
        <v>Paris</v>
      </c>
      <c r="F85" t="s">
        <v>158</v>
      </c>
      <c r="G85">
        <v>3152</v>
      </c>
      <c r="H85" s="171">
        <f t="shared" si="13"/>
        <v>45178.080000000002</v>
      </c>
      <c r="I85" t="s">
        <v>12</v>
      </c>
      <c r="J85" s="109">
        <v>26721</v>
      </c>
      <c r="K85">
        <f t="shared" ca="1" si="14"/>
        <v>44</v>
      </c>
      <c r="L85" s="53"/>
      <c r="R85" s="53"/>
      <c r="S85" s="54">
        <v>34253</v>
      </c>
      <c r="U85" s="53"/>
      <c r="V85" s="53"/>
      <c r="W85" s="55"/>
      <c r="X85" s="57">
        <f t="shared" ca="1" si="17"/>
        <v>0</v>
      </c>
      <c r="Y85" s="57">
        <v>0</v>
      </c>
      <c r="AB85" s="11"/>
      <c r="AC85" s="58"/>
      <c r="BA85" s="69" t="s">
        <v>722</v>
      </c>
      <c r="BB85" s="69" t="s">
        <v>174</v>
      </c>
      <c r="BC85" t="s">
        <v>1027</v>
      </c>
      <c r="BD85" t="s">
        <v>174</v>
      </c>
      <c r="BE85" s="69" t="s">
        <v>628</v>
      </c>
      <c r="BF85" t="s">
        <v>1238</v>
      </c>
      <c r="BG85" s="170">
        <v>45178.080000000002</v>
      </c>
      <c r="BH85" t="str">
        <f t="shared" si="15"/>
        <v>femme</v>
      </c>
    </row>
    <row r="86" spans="1:60" x14ac:dyDescent="0.2">
      <c r="A86" s="163" t="s">
        <v>177</v>
      </c>
      <c r="B86" s="164" t="str">
        <f t="shared" si="10"/>
        <v>D'HÉROUVILLE</v>
      </c>
      <c r="C86" s="165" t="str">
        <f t="shared" si="11"/>
        <v>Yolande</v>
      </c>
      <c r="D86" t="s">
        <v>10</v>
      </c>
      <c r="E86" t="str">
        <f t="shared" si="12"/>
        <v>Strasbourg</v>
      </c>
      <c r="F86" t="s">
        <v>180</v>
      </c>
      <c r="G86">
        <v>3727</v>
      </c>
      <c r="H86" s="171">
        <f t="shared" si="13"/>
        <v>23611.360000000001</v>
      </c>
      <c r="I86" t="s">
        <v>12</v>
      </c>
      <c r="J86" s="109">
        <v>26474</v>
      </c>
      <c r="K86">
        <f t="shared" ca="1" si="14"/>
        <v>45</v>
      </c>
      <c r="L86" s="53"/>
      <c r="R86" s="53"/>
      <c r="S86" s="54">
        <v>33845</v>
      </c>
      <c r="U86" s="53"/>
      <c r="V86" s="53"/>
      <c r="W86" s="55"/>
      <c r="X86" s="57">
        <f t="shared" ca="1" si="17"/>
        <v>0</v>
      </c>
      <c r="Y86" s="57">
        <v>0</v>
      </c>
      <c r="AB86" s="11"/>
      <c r="AC86" s="58"/>
      <c r="BA86" s="69" t="s">
        <v>633</v>
      </c>
      <c r="BB86" s="69" t="s">
        <v>163</v>
      </c>
      <c r="BC86" t="s">
        <v>1028</v>
      </c>
      <c r="BD86" t="s">
        <v>176</v>
      </c>
      <c r="BE86" s="69" t="s">
        <v>628</v>
      </c>
      <c r="BF86" t="s">
        <v>1240</v>
      </c>
      <c r="BG86" s="170">
        <v>23611.360000000001</v>
      </c>
      <c r="BH86" t="str">
        <f t="shared" si="15"/>
        <v>femme</v>
      </c>
    </row>
    <row r="87" spans="1:60" x14ac:dyDescent="0.2">
      <c r="A87" s="163" t="s">
        <v>179</v>
      </c>
      <c r="B87" s="164" t="str">
        <f t="shared" si="10"/>
        <v>DI</v>
      </c>
      <c r="C87" s="165" t="str">
        <f t="shared" si="11"/>
        <v>Nadine</v>
      </c>
      <c r="D87" t="s">
        <v>10</v>
      </c>
      <c r="E87" t="str">
        <f t="shared" si="12"/>
        <v>Paris</v>
      </c>
      <c r="F87" t="s">
        <v>178</v>
      </c>
      <c r="G87">
        <v>3259</v>
      </c>
      <c r="H87" s="171">
        <f t="shared" si="13"/>
        <v>24482.34</v>
      </c>
      <c r="I87" t="s">
        <v>12</v>
      </c>
      <c r="J87" s="109">
        <v>24569</v>
      </c>
      <c r="K87">
        <f t="shared" ca="1" si="14"/>
        <v>50</v>
      </c>
      <c r="L87" s="53"/>
      <c r="R87" s="53"/>
      <c r="S87" s="54">
        <v>32011</v>
      </c>
      <c r="U87" s="53"/>
      <c r="V87" s="53"/>
      <c r="W87" s="55"/>
      <c r="X87" s="57">
        <f t="shared" ca="1" si="17"/>
        <v>0</v>
      </c>
      <c r="Y87" s="57">
        <v>0</v>
      </c>
      <c r="AB87" s="11"/>
      <c r="AC87" s="58"/>
      <c r="BA87" s="69" t="s">
        <v>633</v>
      </c>
      <c r="BB87" s="69" t="s">
        <v>176</v>
      </c>
      <c r="BC87" t="s">
        <v>1029</v>
      </c>
      <c r="BD87" t="s">
        <v>163</v>
      </c>
      <c r="BE87" s="69" t="s">
        <v>629</v>
      </c>
      <c r="BF87" t="s">
        <v>1238</v>
      </c>
      <c r="BG87" s="170">
        <v>24482.34</v>
      </c>
      <c r="BH87" t="str">
        <f t="shared" si="15"/>
        <v>femme</v>
      </c>
    </row>
    <row r="88" spans="1:60" x14ac:dyDescent="0.2">
      <c r="A88" s="163" t="s">
        <v>181</v>
      </c>
      <c r="B88" s="164" t="str">
        <f t="shared" si="10"/>
        <v>DONG</v>
      </c>
      <c r="C88" s="165" t="str">
        <f t="shared" si="11"/>
        <v>Laetitia</v>
      </c>
      <c r="D88" t="s">
        <v>10</v>
      </c>
      <c r="E88" t="str">
        <f t="shared" si="12"/>
        <v>Nice</v>
      </c>
      <c r="F88" t="s">
        <v>16</v>
      </c>
      <c r="G88">
        <v>3647</v>
      </c>
      <c r="H88" s="171">
        <f t="shared" si="13"/>
        <v>24623.360000000001</v>
      </c>
      <c r="I88" t="s">
        <v>12</v>
      </c>
      <c r="J88" s="109">
        <v>33129</v>
      </c>
      <c r="K88">
        <f t="shared" ca="1" si="14"/>
        <v>27</v>
      </c>
      <c r="L88" s="53"/>
      <c r="R88" s="53"/>
      <c r="S88" s="54">
        <v>39711</v>
      </c>
      <c r="U88" s="53"/>
      <c r="V88" s="53"/>
      <c r="W88" s="55"/>
      <c r="X88" s="57">
        <f t="shared" ca="1" si="17"/>
        <v>0</v>
      </c>
      <c r="Y88" s="57">
        <v>0</v>
      </c>
      <c r="AB88" s="11"/>
      <c r="AC88" s="58"/>
      <c r="BA88" s="69" t="s">
        <v>723</v>
      </c>
      <c r="BB88" s="69" t="s">
        <v>136</v>
      </c>
      <c r="BC88" t="s">
        <v>1030</v>
      </c>
      <c r="BD88" t="s">
        <v>136</v>
      </c>
      <c r="BE88" s="69" t="s">
        <v>631</v>
      </c>
      <c r="BF88" t="s">
        <v>1239</v>
      </c>
      <c r="BG88" s="170">
        <v>24623.360000000001</v>
      </c>
      <c r="BH88" t="str">
        <f t="shared" si="15"/>
        <v>femme</v>
      </c>
    </row>
    <row r="89" spans="1:60" x14ac:dyDescent="0.2">
      <c r="A89" s="163" t="s">
        <v>182</v>
      </c>
      <c r="B89" s="164" t="str">
        <f t="shared" si="10"/>
        <v>DORLEANS</v>
      </c>
      <c r="C89" s="165" t="str">
        <f t="shared" si="11"/>
        <v>François-Xavier</v>
      </c>
      <c r="D89" t="s">
        <v>19</v>
      </c>
      <c r="E89" t="str">
        <f t="shared" si="12"/>
        <v>Nice</v>
      </c>
      <c r="F89" t="s">
        <v>183</v>
      </c>
      <c r="G89">
        <v>3162</v>
      </c>
      <c r="H89" s="171">
        <f t="shared" si="13"/>
        <v>44590.01</v>
      </c>
      <c r="I89" t="s">
        <v>17</v>
      </c>
      <c r="J89" s="109">
        <v>21150</v>
      </c>
      <c r="K89">
        <f t="shared" ca="1" si="14"/>
        <v>60</v>
      </c>
      <c r="L89" s="53"/>
      <c r="R89" s="53"/>
      <c r="S89" s="54">
        <v>30646</v>
      </c>
      <c r="U89" s="53"/>
      <c r="V89" s="53"/>
      <c r="W89" s="55"/>
      <c r="X89" s="57">
        <f t="shared" ca="1" si="17"/>
        <v>0</v>
      </c>
      <c r="Y89" s="57">
        <v>0</v>
      </c>
      <c r="AB89" s="11"/>
      <c r="AC89" s="58"/>
      <c r="BA89" s="69" t="s">
        <v>724</v>
      </c>
      <c r="BB89" s="69" t="s">
        <v>888</v>
      </c>
      <c r="BC89" t="s">
        <v>1031</v>
      </c>
      <c r="BD89" t="s">
        <v>1032</v>
      </c>
      <c r="BE89" s="69" t="s">
        <v>631</v>
      </c>
      <c r="BF89" t="s">
        <v>1239</v>
      </c>
      <c r="BG89" s="170">
        <v>44590.01</v>
      </c>
      <c r="BH89" t="str">
        <f t="shared" si="15"/>
        <v>homme</v>
      </c>
    </row>
    <row r="90" spans="1:60" x14ac:dyDescent="0.2">
      <c r="A90" s="163" t="s">
        <v>184</v>
      </c>
      <c r="B90" s="164" t="str">
        <f t="shared" si="10"/>
        <v>DORLEANS</v>
      </c>
      <c r="C90" s="165" t="str">
        <f t="shared" si="11"/>
        <v>Jérémie</v>
      </c>
      <c r="D90" t="s">
        <v>15</v>
      </c>
      <c r="E90" t="str">
        <f t="shared" si="12"/>
        <v>Paris</v>
      </c>
      <c r="F90" t="s">
        <v>187</v>
      </c>
      <c r="G90">
        <v>3114</v>
      </c>
      <c r="H90" s="171">
        <f t="shared" si="13"/>
        <v>25554.58</v>
      </c>
      <c r="I90" t="s">
        <v>17</v>
      </c>
      <c r="J90" s="109">
        <v>33146</v>
      </c>
      <c r="K90">
        <f t="shared" ca="1" si="14"/>
        <v>27</v>
      </c>
      <c r="L90" s="53"/>
      <c r="R90" s="53"/>
      <c r="S90" s="54">
        <v>39946</v>
      </c>
      <c r="U90" s="53"/>
      <c r="V90" s="53"/>
      <c r="W90" s="55"/>
      <c r="X90" s="57">
        <f t="shared" ca="1" si="17"/>
        <v>0</v>
      </c>
      <c r="Y90" s="57">
        <v>0</v>
      </c>
      <c r="AB90" s="11"/>
      <c r="AC90" s="58"/>
      <c r="BA90" s="69" t="s">
        <v>725</v>
      </c>
      <c r="BB90" s="69" t="s">
        <v>889</v>
      </c>
      <c r="BC90" t="s">
        <v>1031</v>
      </c>
      <c r="BD90" t="s">
        <v>1033</v>
      </c>
      <c r="BE90" s="69" t="s">
        <v>631</v>
      </c>
      <c r="BF90" t="s">
        <v>1238</v>
      </c>
      <c r="BG90" s="170">
        <v>25554.58</v>
      </c>
      <c r="BH90" t="str">
        <f t="shared" si="15"/>
        <v>homme</v>
      </c>
    </row>
    <row r="91" spans="1:60" x14ac:dyDescent="0.2">
      <c r="A91" s="163" t="s">
        <v>186</v>
      </c>
      <c r="B91" s="164" t="str">
        <f t="shared" si="10"/>
        <v>DOUCOURE</v>
      </c>
      <c r="C91" s="165" t="str">
        <f t="shared" si="11"/>
        <v>Sébastien</v>
      </c>
      <c r="D91" t="s">
        <v>10</v>
      </c>
      <c r="E91" t="str">
        <f t="shared" si="12"/>
        <v>Nice</v>
      </c>
      <c r="F91" t="s">
        <v>185</v>
      </c>
      <c r="G91">
        <v>3409</v>
      </c>
      <c r="H91" s="171">
        <f t="shared" si="13"/>
        <v>25381.22</v>
      </c>
      <c r="I91" t="s">
        <v>17</v>
      </c>
      <c r="J91" s="109">
        <v>34685</v>
      </c>
      <c r="K91">
        <f t="shared" ca="1" si="14"/>
        <v>23</v>
      </c>
      <c r="L91" s="53"/>
      <c r="R91" s="53"/>
      <c r="S91" s="54">
        <v>42730</v>
      </c>
      <c r="U91" s="53"/>
      <c r="V91" s="53"/>
      <c r="W91" s="55"/>
      <c r="X91" s="57">
        <f ca="1">IF(RAND()&lt;0.01,INT(1/VALUE(LEFT($D91,1))*RAND()*10),0)</f>
        <v>0</v>
      </c>
      <c r="Y91" s="57">
        <v>0</v>
      </c>
      <c r="AB91" s="11"/>
      <c r="AC91" s="58"/>
      <c r="BA91" s="69" t="s">
        <v>725</v>
      </c>
      <c r="BB91" s="69" t="s">
        <v>661</v>
      </c>
      <c r="BC91" t="s">
        <v>1034</v>
      </c>
      <c r="BD91" t="s">
        <v>1035</v>
      </c>
      <c r="BE91" s="69" t="s">
        <v>628</v>
      </c>
      <c r="BF91" t="s">
        <v>1239</v>
      </c>
      <c r="BG91" s="170">
        <v>25381.22</v>
      </c>
      <c r="BH91" t="str">
        <f t="shared" si="15"/>
        <v>homme</v>
      </c>
    </row>
    <row r="92" spans="1:60" x14ac:dyDescent="0.2">
      <c r="A92" s="163" t="s">
        <v>189</v>
      </c>
      <c r="B92" s="164" t="str">
        <f t="shared" si="10"/>
        <v>DUPRÉ</v>
      </c>
      <c r="C92" s="165" t="str">
        <f t="shared" si="11"/>
        <v>Sophie</v>
      </c>
      <c r="D92" t="s">
        <v>19</v>
      </c>
      <c r="E92" t="str">
        <f t="shared" si="12"/>
        <v>Nice</v>
      </c>
      <c r="F92" t="s">
        <v>190</v>
      </c>
      <c r="G92">
        <v>3075</v>
      </c>
      <c r="H92" s="171">
        <f t="shared" si="13"/>
        <v>44364.74</v>
      </c>
      <c r="I92" t="s">
        <v>12</v>
      </c>
      <c r="J92" s="109">
        <v>22640</v>
      </c>
      <c r="K92">
        <f t="shared" ca="1" si="14"/>
        <v>56</v>
      </c>
      <c r="L92" s="53"/>
      <c r="R92" s="53"/>
      <c r="S92" s="54">
        <v>30353</v>
      </c>
      <c r="U92" s="53"/>
      <c r="V92" s="53"/>
      <c r="W92" s="55"/>
      <c r="X92" s="57">
        <f ca="1">IF(RAND()&lt;0.1,INT(1/VALUE(LEFT($D92,1))*RAND()*10),0)+IF(RAND()&lt;0.05,INT(1/VALUE(LEFT($D92,1))*RAND()*15),0)</f>
        <v>0</v>
      </c>
      <c r="Y92" s="57">
        <v>0</v>
      </c>
      <c r="AB92" s="11"/>
      <c r="AC92" s="58"/>
      <c r="BA92" s="69" t="s">
        <v>726</v>
      </c>
      <c r="BB92" s="69" t="s">
        <v>188</v>
      </c>
      <c r="BC92" t="s">
        <v>1036</v>
      </c>
      <c r="BD92" t="s">
        <v>188</v>
      </c>
      <c r="BE92" s="69" t="s">
        <v>631</v>
      </c>
      <c r="BF92" t="s">
        <v>1239</v>
      </c>
      <c r="BG92" s="170">
        <v>44364.74</v>
      </c>
      <c r="BH92" t="str">
        <f t="shared" si="15"/>
        <v>femme</v>
      </c>
    </row>
    <row r="93" spans="1:60" x14ac:dyDescent="0.2">
      <c r="A93" s="163" t="s">
        <v>192</v>
      </c>
      <c r="B93" s="164" t="str">
        <f t="shared" si="10"/>
        <v>DUROC</v>
      </c>
      <c r="C93" s="165" t="str">
        <f t="shared" si="11"/>
        <v>Annie</v>
      </c>
      <c r="D93" t="s">
        <v>10</v>
      </c>
      <c r="E93" t="str">
        <f t="shared" si="12"/>
        <v>Nice</v>
      </c>
      <c r="F93" t="s">
        <v>73</v>
      </c>
      <c r="G93">
        <v>3819</v>
      </c>
      <c r="H93" s="171">
        <f t="shared" si="13"/>
        <v>25883.11</v>
      </c>
      <c r="I93" t="s">
        <v>12</v>
      </c>
      <c r="J93" s="109">
        <v>24008</v>
      </c>
      <c r="K93">
        <f t="shared" ca="1" si="14"/>
        <v>52</v>
      </c>
      <c r="L93" s="53"/>
      <c r="R93" s="53"/>
      <c r="S93" s="54">
        <v>30865</v>
      </c>
      <c r="U93" s="53"/>
      <c r="V93" s="53"/>
      <c r="W93" s="55"/>
      <c r="X93" s="57">
        <f ca="1">IF(RAND()&lt;0.1,INT(1/VALUE(LEFT($D93,1))*RAND()*10),0)+IF(RAND()&lt;0.05,INT(1/VALUE(LEFT($D93,1))*RAND()*15),0)</f>
        <v>0</v>
      </c>
      <c r="Y93" s="57">
        <v>0</v>
      </c>
      <c r="AB93" s="11"/>
      <c r="AC93" s="58"/>
      <c r="BA93" s="69" t="s">
        <v>727</v>
      </c>
      <c r="BB93" s="69" t="s">
        <v>191</v>
      </c>
      <c r="BC93" t="s">
        <v>1037</v>
      </c>
      <c r="BD93" t="s">
        <v>191</v>
      </c>
      <c r="BE93" s="69" t="s">
        <v>631</v>
      </c>
      <c r="BF93" t="s">
        <v>1239</v>
      </c>
      <c r="BG93" s="170">
        <v>25883.11</v>
      </c>
      <c r="BH93" t="str">
        <f t="shared" si="15"/>
        <v>femme</v>
      </c>
    </row>
    <row r="94" spans="1:60" x14ac:dyDescent="0.2">
      <c r="A94" s="163" t="s">
        <v>193</v>
      </c>
      <c r="B94" s="164" t="str">
        <f t="shared" si="10"/>
        <v>EGREVE</v>
      </c>
      <c r="C94" s="165" t="str">
        <f t="shared" si="11"/>
        <v>Aymeric</v>
      </c>
      <c r="D94" t="s">
        <v>10</v>
      </c>
      <c r="E94" t="str">
        <f t="shared" si="12"/>
        <v>Nice</v>
      </c>
      <c r="F94" t="s">
        <v>194</v>
      </c>
      <c r="G94">
        <v>3113</v>
      </c>
      <c r="H94" s="171">
        <f t="shared" si="13"/>
        <v>19502.82</v>
      </c>
      <c r="I94" t="s">
        <v>17</v>
      </c>
      <c r="J94" s="109">
        <v>35820</v>
      </c>
      <c r="K94">
        <f t="shared" ca="1" si="14"/>
        <v>19</v>
      </c>
      <c r="L94" s="53"/>
      <c r="R94" s="53"/>
      <c r="S94" s="54">
        <v>42770</v>
      </c>
      <c r="U94" s="53"/>
      <c r="V94" s="53"/>
      <c r="W94" s="55"/>
      <c r="X94" s="57">
        <v>0</v>
      </c>
      <c r="Y94" s="57">
        <v>0</v>
      </c>
      <c r="AB94" s="11"/>
      <c r="AC94" s="58"/>
      <c r="BA94" s="69" t="s">
        <v>728</v>
      </c>
      <c r="BB94" s="69" t="s">
        <v>653</v>
      </c>
      <c r="BC94" t="s">
        <v>1038</v>
      </c>
      <c r="BD94" t="s">
        <v>1214</v>
      </c>
      <c r="BE94" s="69" t="s">
        <v>631</v>
      </c>
      <c r="BF94" t="s">
        <v>1239</v>
      </c>
      <c r="BG94" s="170">
        <v>19502.82</v>
      </c>
      <c r="BH94" t="str">
        <f t="shared" si="15"/>
        <v>homme</v>
      </c>
    </row>
    <row r="95" spans="1:60" x14ac:dyDescent="0.2">
      <c r="A95" s="163" t="s">
        <v>381</v>
      </c>
      <c r="B95" s="164" t="str">
        <f t="shared" si="10"/>
        <v>EGREVE</v>
      </c>
      <c r="C95" s="165" t="str">
        <f t="shared" si="11"/>
        <v>Jean-René</v>
      </c>
      <c r="D95" t="s">
        <v>85</v>
      </c>
      <c r="E95" t="str">
        <f t="shared" si="12"/>
        <v>Nice</v>
      </c>
      <c r="F95" t="s">
        <v>382</v>
      </c>
      <c r="G95">
        <v>3629</v>
      </c>
      <c r="H95" s="171">
        <f t="shared" si="13"/>
        <v>98847.93</v>
      </c>
      <c r="I95" t="s">
        <v>17</v>
      </c>
      <c r="J95" s="109">
        <v>24152</v>
      </c>
      <c r="K95">
        <f t="shared" ca="1" si="14"/>
        <v>51</v>
      </c>
      <c r="L95" s="53"/>
      <c r="R95" s="53"/>
      <c r="S95" s="54">
        <v>32292</v>
      </c>
      <c r="U95" s="53"/>
      <c r="V95" s="53"/>
      <c r="W95" s="55"/>
      <c r="X95" s="57">
        <f t="shared" ref="X95:X105" ca="1" si="18">IF(RAND()&lt;0.1,INT(1/VALUE(LEFT($D95,1))*RAND()*10),0)+IF(RAND()&lt;0.05,INT(1/VALUE(LEFT($D95,1))*RAND()*15),0)</f>
        <v>0</v>
      </c>
      <c r="Y95" s="57">
        <v>0</v>
      </c>
      <c r="AB95" s="11"/>
      <c r="AC95" s="58"/>
      <c r="BA95" s="69" t="s">
        <v>729</v>
      </c>
      <c r="BB95" s="69" t="s">
        <v>890</v>
      </c>
      <c r="BC95" t="s">
        <v>1038</v>
      </c>
      <c r="BD95" t="s">
        <v>1039</v>
      </c>
      <c r="BE95" s="69" t="s">
        <v>631</v>
      </c>
      <c r="BF95" t="s">
        <v>1239</v>
      </c>
      <c r="BG95" s="170">
        <v>98847.93</v>
      </c>
      <c r="BH95" t="str">
        <f t="shared" si="15"/>
        <v>homme</v>
      </c>
    </row>
    <row r="96" spans="1:60" x14ac:dyDescent="0.2">
      <c r="A96" s="163" t="s">
        <v>197</v>
      </c>
      <c r="B96" s="164" t="str">
        <f t="shared" si="10"/>
        <v>EL KAABI</v>
      </c>
      <c r="C96" s="165" t="str">
        <f t="shared" si="11"/>
        <v>Nicole</v>
      </c>
      <c r="D96" t="s">
        <v>10</v>
      </c>
      <c r="E96" t="str">
        <f t="shared" si="12"/>
        <v>Paris</v>
      </c>
      <c r="F96" t="s">
        <v>198</v>
      </c>
      <c r="G96">
        <v>3172</v>
      </c>
      <c r="H96" s="171">
        <f t="shared" si="13"/>
        <v>26314.34</v>
      </c>
      <c r="I96" t="s">
        <v>12</v>
      </c>
      <c r="J96" s="109">
        <v>27357</v>
      </c>
      <c r="K96">
        <f t="shared" ca="1" si="14"/>
        <v>43</v>
      </c>
      <c r="L96" s="53"/>
      <c r="R96" s="53"/>
      <c r="S96" s="54">
        <v>33852</v>
      </c>
      <c r="U96" s="53"/>
      <c r="V96" s="53"/>
      <c r="W96" s="55"/>
      <c r="X96" s="57">
        <f t="shared" ca="1" si="18"/>
        <v>0</v>
      </c>
      <c r="Y96" s="57">
        <v>0</v>
      </c>
      <c r="AB96" s="11"/>
      <c r="AC96" s="58"/>
      <c r="BA96" s="69" t="s">
        <v>730</v>
      </c>
      <c r="BB96" s="69" t="s">
        <v>132</v>
      </c>
      <c r="BC96" t="s">
        <v>1040</v>
      </c>
      <c r="BD96" t="s">
        <v>132</v>
      </c>
      <c r="BE96" s="69" t="s">
        <v>628</v>
      </c>
      <c r="BF96" t="s">
        <v>1238</v>
      </c>
      <c r="BG96" s="170">
        <v>26314.34</v>
      </c>
      <c r="BH96" t="str">
        <f t="shared" si="15"/>
        <v>femme</v>
      </c>
    </row>
    <row r="97" spans="1:60" x14ac:dyDescent="0.2">
      <c r="A97" s="163" t="s">
        <v>200</v>
      </c>
      <c r="B97" s="164" t="str">
        <f t="shared" si="10"/>
        <v>FALZON</v>
      </c>
      <c r="C97" s="165" t="str">
        <f t="shared" si="11"/>
        <v>Patricia</v>
      </c>
      <c r="D97" t="s">
        <v>15</v>
      </c>
      <c r="E97" t="str">
        <f t="shared" si="12"/>
        <v>Paris</v>
      </c>
      <c r="F97" t="s">
        <v>201</v>
      </c>
      <c r="G97">
        <v>3673</v>
      </c>
      <c r="H97" s="171">
        <f t="shared" si="13"/>
        <v>27905.19</v>
      </c>
      <c r="I97" t="s">
        <v>12</v>
      </c>
      <c r="J97" s="109">
        <v>26120</v>
      </c>
      <c r="K97">
        <f t="shared" ca="1" si="14"/>
        <v>46</v>
      </c>
      <c r="L97" s="53"/>
      <c r="R97" s="53"/>
      <c r="S97" s="54">
        <v>34481</v>
      </c>
      <c r="U97" s="53"/>
      <c r="V97" s="53"/>
      <c r="W97" s="55"/>
      <c r="X97" s="57">
        <f t="shared" ca="1" si="18"/>
        <v>0</v>
      </c>
      <c r="Y97" s="57">
        <v>0</v>
      </c>
      <c r="AB97" s="11"/>
      <c r="AC97" s="58"/>
      <c r="BA97" s="69" t="s">
        <v>731</v>
      </c>
      <c r="BB97" s="69" t="s">
        <v>199</v>
      </c>
      <c r="BC97" t="s">
        <v>1041</v>
      </c>
      <c r="BD97" t="s">
        <v>199</v>
      </c>
      <c r="BE97" s="69" t="s">
        <v>628</v>
      </c>
      <c r="BF97" t="s">
        <v>1238</v>
      </c>
      <c r="BG97" s="170">
        <v>27905.19</v>
      </c>
      <c r="BH97" t="str">
        <f t="shared" si="15"/>
        <v>femme</v>
      </c>
    </row>
    <row r="98" spans="1:60" x14ac:dyDescent="0.2">
      <c r="A98" s="163" t="s">
        <v>202</v>
      </c>
      <c r="B98" s="164" t="str">
        <f t="shared" si="10"/>
        <v>FARIDI</v>
      </c>
      <c r="C98" s="165" t="str">
        <f t="shared" si="11"/>
        <v>Murielle</v>
      </c>
      <c r="D98" t="s">
        <v>10</v>
      </c>
      <c r="E98" t="str">
        <f t="shared" si="12"/>
        <v>Paris</v>
      </c>
      <c r="G98">
        <v>3861</v>
      </c>
      <c r="H98" s="171">
        <f t="shared" si="13"/>
        <v>29056.19</v>
      </c>
      <c r="I98" t="s">
        <v>12</v>
      </c>
      <c r="J98" s="109">
        <v>28535</v>
      </c>
      <c r="K98">
        <f t="shared" ca="1" si="14"/>
        <v>39</v>
      </c>
      <c r="L98" s="53"/>
      <c r="R98" s="53"/>
      <c r="S98" s="54">
        <v>35742</v>
      </c>
      <c r="U98" s="53"/>
      <c r="V98" s="53"/>
      <c r="W98" s="55"/>
      <c r="X98" s="57">
        <f t="shared" ca="1" si="18"/>
        <v>0</v>
      </c>
      <c r="Y98" s="57">
        <v>9</v>
      </c>
      <c r="AB98" s="11"/>
      <c r="AC98" s="58"/>
      <c r="BA98" s="69" t="s">
        <v>732</v>
      </c>
      <c r="BB98" s="69" t="s">
        <v>111</v>
      </c>
      <c r="BC98" t="s">
        <v>1042</v>
      </c>
      <c r="BD98" t="s">
        <v>111</v>
      </c>
      <c r="BE98" s="69" t="s">
        <v>628</v>
      </c>
      <c r="BF98" t="s">
        <v>1238</v>
      </c>
      <c r="BG98" s="170">
        <v>29056.19</v>
      </c>
      <c r="BH98" t="str">
        <f t="shared" si="15"/>
        <v>femme</v>
      </c>
    </row>
    <row r="99" spans="1:60" x14ac:dyDescent="0.2">
      <c r="A99" s="163" t="s">
        <v>204</v>
      </c>
      <c r="B99" s="164" t="str">
        <f t="shared" si="10"/>
        <v>FAUCHEUX</v>
      </c>
      <c r="C99" s="165" t="str">
        <f t="shared" si="11"/>
        <v>Michel</v>
      </c>
      <c r="D99" t="s">
        <v>19</v>
      </c>
      <c r="E99" t="str">
        <f t="shared" si="12"/>
        <v>Paris</v>
      </c>
      <c r="F99" t="s">
        <v>205</v>
      </c>
      <c r="G99">
        <v>3557</v>
      </c>
      <c r="H99" s="171">
        <f t="shared" si="13"/>
        <v>47525.79</v>
      </c>
      <c r="I99" t="s">
        <v>17</v>
      </c>
      <c r="J99" s="109">
        <v>28789</v>
      </c>
      <c r="K99">
        <f t="shared" ca="1" si="14"/>
        <v>39</v>
      </c>
      <c r="L99" s="53"/>
      <c r="R99" s="53"/>
      <c r="S99" s="54">
        <v>36464</v>
      </c>
      <c r="U99" s="53"/>
      <c r="V99" s="53"/>
      <c r="W99" s="55"/>
      <c r="X99" s="57">
        <f t="shared" ca="1" si="18"/>
        <v>0</v>
      </c>
      <c r="Y99" s="57">
        <v>0</v>
      </c>
      <c r="AB99" s="11"/>
      <c r="AC99" s="58"/>
      <c r="BA99" s="69" t="s">
        <v>733</v>
      </c>
      <c r="BB99" s="69" t="s">
        <v>891</v>
      </c>
      <c r="BC99" t="s">
        <v>1043</v>
      </c>
      <c r="BD99" t="s">
        <v>203</v>
      </c>
      <c r="BE99" s="69" t="s">
        <v>628</v>
      </c>
      <c r="BF99" t="s">
        <v>1238</v>
      </c>
      <c r="BG99" s="170">
        <v>47525.79</v>
      </c>
      <c r="BH99" t="str">
        <f t="shared" si="15"/>
        <v>homme</v>
      </c>
    </row>
    <row r="100" spans="1:60" x14ac:dyDescent="0.2">
      <c r="A100" s="163" t="s">
        <v>207</v>
      </c>
      <c r="B100" s="164" t="str">
        <f t="shared" si="10"/>
        <v>FAUQUIER</v>
      </c>
      <c r="C100" s="165" t="str">
        <f t="shared" si="11"/>
        <v>Mireille</v>
      </c>
      <c r="D100" t="s">
        <v>10</v>
      </c>
      <c r="E100" t="str">
        <f t="shared" si="12"/>
        <v>Paris</v>
      </c>
      <c r="F100" t="s">
        <v>208</v>
      </c>
      <c r="G100">
        <v>3417</v>
      </c>
      <c r="H100" s="171">
        <f t="shared" si="13"/>
        <v>24648.16</v>
      </c>
      <c r="I100" t="s">
        <v>12</v>
      </c>
      <c r="J100" s="109">
        <v>24541</v>
      </c>
      <c r="K100">
        <f t="shared" ca="1" si="14"/>
        <v>50</v>
      </c>
      <c r="L100" s="53"/>
      <c r="R100" s="53"/>
      <c r="S100" s="54">
        <v>32144</v>
      </c>
      <c r="U100" s="53"/>
      <c r="V100" s="53"/>
      <c r="W100" s="55"/>
      <c r="X100" s="57">
        <f t="shared" ca="1" si="18"/>
        <v>0</v>
      </c>
      <c r="Y100" s="57">
        <v>0</v>
      </c>
      <c r="AB100" s="11"/>
      <c r="AC100" s="58"/>
      <c r="BA100" s="69" t="s">
        <v>734</v>
      </c>
      <c r="BB100" s="69" t="s">
        <v>206</v>
      </c>
      <c r="BC100" t="s">
        <v>1044</v>
      </c>
      <c r="BD100" t="s">
        <v>206</v>
      </c>
      <c r="BE100" s="69" t="s">
        <v>628</v>
      </c>
      <c r="BF100" t="s">
        <v>1238</v>
      </c>
      <c r="BG100" s="170">
        <v>24648.16</v>
      </c>
      <c r="BH100" t="str">
        <f t="shared" si="15"/>
        <v>femme</v>
      </c>
    </row>
    <row r="101" spans="1:60" x14ac:dyDescent="0.2">
      <c r="A101" s="163" t="s">
        <v>210</v>
      </c>
      <c r="B101" s="164" t="str">
        <f t="shared" si="10"/>
        <v>FAVRE</v>
      </c>
      <c r="C101" s="165" t="str">
        <f t="shared" si="11"/>
        <v>Dany</v>
      </c>
      <c r="D101" t="s">
        <v>10</v>
      </c>
      <c r="E101" t="str">
        <f t="shared" si="12"/>
        <v>Nice</v>
      </c>
      <c r="F101" t="s">
        <v>211</v>
      </c>
      <c r="G101">
        <v>3118</v>
      </c>
      <c r="H101" s="171">
        <f t="shared" si="13"/>
        <v>22645.7</v>
      </c>
      <c r="I101" t="s">
        <v>12</v>
      </c>
      <c r="J101" s="109">
        <v>24631</v>
      </c>
      <c r="K101">
        <f t="shared" ca="1" si="14"/>
        <v>50</v>
      </c>
      <c r="L101" s="53"/>
      <c r="R101" s="53"/>
      <c r="S101" s="54">
        <v>31752</v>
      </c>
      <c r="U101" s="53"/>
      <c r="V101" s="53"/>
      <c r="W101" s="55"/>
      <c r="X101" s="57">
        <f t="shared" ca="1" si="18"/>
        <v>0</v>
      </c>
      <c r="Y101" s="57">
        <v>8</v>
      </c>
      <c r="AB101" s="11"/>
      <c r="AC101" s="58"/>
      <c r="BA101" s="69" t="s">
        <v>735</v>
      </c>
      <c r="BB101" s="69" t="s">
        <v>209</v>
      </c>
      <c r="BC101" t="s">
        <v>1045</v>
      </c>
      <c r="BD101" t="s">
        <v>209</v>
      </c>
      <c r="BE101" s="69" t="s">
        <v>631</v>
      </c>
      <c r="BF101" t="s">
        <v>1239</v>
      </c>
      <c r="BG101" s="170">
        <v>22645.7</v>
      </c>
      <c r="BH101" t="str">
        <f t="shared" si="15"/>
        <v>femme</v>
      </c>
    </row>
    <row r="102" spans="1:60" x14ac:dyDescent="0.2">
      <c r="A102" s="163" t="s">
        <v>167</v>
      </c>
      <c r="B102" s="164" t="str">
        <f t="shared" si="10"/>
        <v>FEBVRE</v>
      </c>
      <c r="C102" s="165" t="str">
        <f t="shared" si="11"/>
        <v>Denis</v>
      </c>
      <c r="D102" t="s">
        <v>85</v>
      </c>
      <c r="E102" t="str">
        <f t="shared" si="12"/>
        <v>Nice</v>
      </c>
      <c r="F102" t="s">
        <v>90</v>
      </c>
      <c r="G102">
        <v>3717</v>
      </c>
      <c r="H102" s="171">
        <f t="shared" si="13"/>
        <v>85762.08</v>
      </c>
      <c r="I102" t="s">
        <v>17</v>
      </c>
      <c r="J102" s="109">
        <v>24128</v>
      </c>
      <c r="K102">
        <f t="shared" ca="1" si="14"/>
        <v>51</v>
      </c>
      <c r="L102" s="53"/>
      <c r="R102" s="53"/>
      <c r="S102" s="54">
        <v>33228</v>
      </c>
      <c r="U102" s="53"/>
      <c r="V102" s="53"/>
      <c r="W102" s="55"/>
      <c r="X102" s="57">
        <f t="shared" ca="1" si="18"/>
        <v>0</v>
      </c>
      <c r="Y102" s="57">
        <v>0</v>
      </c>
      <c r="AB102" s="11"/>
      <c r="AC102" s="58"/>
      <c r="BA102" s="69" t="s">
        <v>736</v>
      </c>
      <c r="BB102" s="69" t="s">
        <v>892</v>
      </c>
      <c r="BC102" t="s">
        <v>1046</v>
      </c>
      <c r="BD102" t="s">
        <v>1047</v>
      </c>
      <c r="BE102" s="69" t="s">
        <v>631</v>
      </c>
      <c r="BF102" t="s">
        <v>1239</v>
      </c>
      <c r="BG102" s="170">
        <v>85762.08</v>
      </c>
      <c r="BH102" t="str">
        <f t="shared" si="15"/>
        <v>homme</v>
      </c>
    </row>
    <row r="103" spans="1:60" x14ac:dyDescent="0.2">
      <c r="A103" s="163" t="s">
        <v>216</v>
      </c>
      <c r="B103" s="164" t="str">
        <f t="shared" si="10"/>
        <v>FEDON</v>
      </c>
      <c r="C103" s="165" t="str">
        <f t="shared" si="11"/>
        <v>Marie-Claude</v>
      </c>
      <c r="D103" t="s">
        <v>10</v>
      </c>
      <c r="E103" t="str">
        <f t="shared" si="12"/>
        <v>Nice</v>
      </c>
      <c r="F103" t="s">
        <v>217</v>
      </c>
      <c r="G103">
        <v>3157</v>
      </c>
      <c r="H103" s="171">
        <f t="shared" si="13"/>
        <v>24165.35</v>
      </c>
      <c r="I103" t="s">
        <v>12</v>
      </c>
      <c r="J103" s="109">
        <v>25131</v>
      </c>
      <c r="K103">
        <f t="shared" ca="1" si="14"/>
        <v>49</v>
      </c>
      <c r="L103" s="53"/>
      <c r="R103" s="53"/>
      <c r="S103" s="54">
        <v>31632</v>
      </c>
      <c r="U103" s="53"/>
      <c r="V103" s="53"/>
      <c r="W103" s="55"/>
      <c r="X103" s="57">
        <f t="shared" ca="1" si="18"/>
        <v>0</v>
      </c>
      <c r="Y103" s="57">
        <v>0</v>
      </c>
      <c r="AB103" s="11"/>
      <c r="AC103" s="58"/>
      <c r="BA103" s="69" t="s">
        <v>736</v>
      </c>
      <c r="BB103" s="69" t="s">
        <v>215</v>
      </c>
      <c r="BC103" t="s">
        <v>1048</v>
      </c>
      <c r="BD103" t="s">
        <v>215</v>
      </c>
      <c r="BE103" s="69" t="s">
        <v>631</v>
      </c>
      <c r="BF103" t="s">
        <v>1239</v>
      </c>
      <c r="BG103" s="170">
        <v>24165.35</v>
      </c>
      <c r="BH103" t="str">
        <f t="shared" si="15"/>
        <v>femme</v>
      </c>
    </row>
    <row r="104" spans="1:60" x14ac:dyDescent="0.2">
      <c r="A104" s="163" t="s">
        <v>451</v>
      </c>
      <c r="B104" s="164" t="str">
        <f t="shared" si="10"/>
        <v>FERNANDEZ</v>
      </c>
      <c r="C104" s="165" t="str">
        <f t="shared" si="11"/>
        <v>Yvette</v>
      </c>
      <c r="D104" t="s">
        <v>85</v>
      </c>
      <c r="E104" t="str">
        <f t="shared" si="12"/>
        <v>Paris</v>
      </c>
      <c r="F104" t="s">
        <v>452</v>
      </c>
      <c r="G104">
        <v>3984</v>
      </c>
      <c r="H104" s="171">
        <f t="shared" si="13"/>
        <v>91608.38</v>
      </c>
      <c r="I104" t="s">
        <v>12</v>
      </c>
      <c r="J104" s="109">
        <v>23132</v>
      </c>
      <c r="K104">
        <f t="shared" ca="1" si="14"/>
        <v>54</v>
      </c>
      <c r="L104" s="53"/>
      <c r="R104" s="53"/>
      <c r="S104" s="54">
        <v>31709</v>
      </c>
      <c r="U104" s="53"/>
      <c r="V104" s="53"/>
      <c r="W104" s="55"/>
      <c r="X104" s="57">
        <f t="shared" ca="1" si="18"/>
        <v>0</v>
      </c>
      <c r="Y104" s="57">
        <v>0</v>
      </c>
      <c r="AB104" s="11"/>
      <c r="AC104" s="58"/>
      <c r="BA104" s="69" t="s">
        <v>736</v>
      </c>
      <c r="BB104" s="69" t="s">
        <v>218</v>
      </c>
      <c r="BC104" t="s">
        <v>1049</v>
      </c>
      <c r="BD104" t="s">
        <v>218</v>
      </c>
      <c r="BE104" s="69" t="s">
        <v>628</v>
      </c>
      <c r="BF104" t="s">
        <v>1238</v>
      </c>
      <c r="BG104" s="170">
        <v>91608.38</v>
      </c>
      <c r="BH104" t="str">
        <f t="shared" si="15"/>
        <v>femme</v>
      </c>
    </row>
    <row r="105" spans="1:60" x14ac:dyDescent="0.2">
      <c r="A105" s="163" t="s">
        <v>219</v>
      </c>
      <c r="B105" s="164" t="str">
        <f t="shared" si="10"/>
        <v>FERNANDEZ</v>
      </c>
      <c r="C105" s="165" t="str">
        <f t="shared" si="11"/>
        <v>Yvette</v>
      </c>
      <c r="D105" t="s">
        <v>19</v>
      </c>
      <c r="E105" t="str">
        <f t="shared" si="12"/>
        <v>Strasbourg</v>
      </c>
      <c r="F105" t="s">
        <v>88</v>
      </c>
      <c r="G105">
        <v>3736</v>
      </c>
      <c r="H105" s="171">
        <f t="shared" si="13"/>
        <v>40602.15</v>
      </c>
      <c r="I105" t="s">
        <v>12</v>
      </c>
      <c r="J105" s="109">
        <v>27213</v>
      </c>
      <c r="K105">
        <f t="shared" ca="1" si="14"/>
        <v>43</v>
      </c>
      <c r="L105" s="53"/>
      <c r="R105" s="53"/>
      <c r="S105" s="54">
        <v>34227</v>
      </c>
      <c r="U105" s="53"/>
      <c r="V105" s="53"/>
      <c r="W105" s="55"/>
      <c r="X105" s="57">
        <f t="shared" ca="1" si="18"/>
        <v>0</v>
      </c>
      <c r="Y105" s="57">
        <v>0</v>
      </c>
      <c r="AB105" s="11"/>
      <c r="AC105" s="58"/>
      <c r="BA105" s="69" t="s">
        <v>737</v>
      </c>
      <c r="BB105" s="69" t="s">
        <v>218</v>
      </c>
      <c r="BC105" t="s">
        <v>1049</v>
      </c>
      <c r="BD105" t="s">
        <v>218</v>
      </c>
      <c r="BE105" s="69" t="s">
        <v>629</v>
      </c>
      <c r="BF105" t="s">
        <v>1240</v>
      </c>
      <c r="BG105" s="170">
        <v>40602.15</v>
      </c>
      <c r="BH105" t="str">
        <f t="shared" si="15"/>
        <v>femme</v>
      </c>
    </row>
    <row r="106" spans="1:60" x14ac:dyDescent="0.2">
      <c r="A106" s="163" t="s">
        <v>221</v>
      </c>
      <c r="B106" s="164" t="str">
        <f t="shared" si="10"/>
        <v>FERRAND</v>
      </c>
      <c r="C106" s="165" t="str">
        <f t="shared" si="11"/>
        <v>Sophie</v>
      </c>
      <c r="D106" t="s">
        <v>15</v>
      </c>
      <c r="E106" t="str">
        <f t="shared" si="12"/>
        <v>Nice</v>
      </c>
      <c r="F106" t="s">
        <v>211</v>
      </c>
      <c r="G106">
        <v>3122</v>
      </c>
      <c r="H106" s="171">
        <f t="shared" si="13"/>
        <v>32472.59</v>
      </c>
      <c r="I106" t="s">
        <v>12</v>
      </c>
      <c r="J106" s="109">
        <v>35044</v>
      </c>
      <c r="K106">
        <f t="shared" ca="1" si="14"/>
        <v>22</v>
      </c>
      <c r="L106" s="53"/>
      <c r="R106" s="53"/>
      <c r="S106" s="54">
        <v>42724</v>
      </c>
      <c r="U106" s="53"/>
      <c r="V106" s="53"/>
      <c r="W106" s="55"/>
      <c r="X106" s="57">
        <f ca="1">IF(RAND()&lt;0.01,INT(1/VALUE(LEFT($D106,1))*RAND()*10),0)</f>
        <v>0</v>
      </c>
      <c r="Y106" s="57">
        <v>0</v>
      </c>
      <c r="AB106" s="11"/>
      <c r="AC106" s="58"/>
      <c r="BA106" s="69" t="s">
        <v>738</v>
      </c>
      <c r="BB106" s="69" t="s">
        <v>188</v>
      </c>
      <c r="BC106" t="s">
        <v>1050</v>
      </c>
      <c r="BD106" t="s">
        <v>188</v>
      </c>
      <c r="BE106" s="69" t="s">
        <v>631</v>
      </c>
      <c r="BF106" t="s">
        <v>1239</v>
      </c>
      <c r="BG106" s="170">
        <v>32472.59</v>
      </c>
      <c r="BH106" t="str">
        <f t="shared" si="15"/>
        <v>femme</v>
      </c>
    </row>
    <row r="107" spans="1:60" x14ac:dyDescent="0.2">
      <c r="A107" s="163" t="s">
        <v>222</v>
      </c>
      <c r="B107" s="164" t="str">
        <f t="shared" si="10"/>
        <v>FILLEAU</v>
      </c>
      <c r="C107" s="165" t="str">
        <f t="shared" si="11"/>
        <v>Sylvie</v>
      </c>
      <c r="D107" t="s">
        <v>19</v>
      </c>
      <c r="E107" t="str">
        <f t="shared" si="12"/>
        <v>Paris</v>
      </c>
      <c r="F107" t="s">
        <v>39</v>
      </c>
      <c r="G107">
        <v>3137</v>
      </c>
      <c r="H107" s="171">
        <f t="shared" si="13"/>
        <v>48234.6</v>
      </c>
      <c r="I107" t="s">
        <v>12</v>
      </c>
      <c r="J107" s="109">
        <v>27499</v>
      </c>
      <c r="K107">
        <f t="shared" ca="1" si="14"/>
        <v>42</v>
      </c>
      <c r="L107" s="53"/>
      <c r="R107" s="53"/>
      <c r="S107" s="54">
        <v>37102</v>
      </c>
      <c r="U107" s="53"/>
      <c r="V107" s="53"/>
      <c r="W107" s="55"/>
      <c r="X107" s="57">
        <f ca="1">IF(RAND()&lt;0.1,INT(1/VALUE(LEFT($D107,1))*RAND()*10),0)+IF(RAND()&lt;0.05,INT(1/VALUE(LEFT($D107,1))*RAND()*15),0)</f>
        <v>0</v>
      </c>
      <c r="Y107" s="57">
        <v>1</v>
      </c>
      <c r="AB107" s="11"/>
      <c r="AC107" s="58"/>
      <c r="BA107" s="69" t="s">
        <v>739</v>
      </c>
      <c r="BB107" s="69" t="s">
        <v>37</v>
      </c>
      <c r="BC107" t="s">
        <v>1051</v>
      </c>
      <c r="BD107" t="s">
        <v>37</v>
      </c>
      <c r="BE107" s="69" t="s">
        <v>628</v>
      </c>
      <c r="BF107" t="s">
        <v>1238</v>
      </c>
      <c r="BG107" s="170">
        <v>48234.6</v>
      </c>
      <c r="BH107" t="str">
        <f t="shared" si="15"/>
        <v>femme</v>
      </c>
    </row>
    <row r="108" spans="1:60" x14ac:dyDescent="0.2">
      <c r="A108" s="163" t="s">
        <v>223</v>
      </c>
      <c r="B108" s="164" t="str">
        <f t="shared" si="10"/>
        <v>FITOUSSI</v>
      </c>
      <c r="C108" s="165" t="str">
        <f t="shared" si="11"/>
        <v>Samuel</v>
      </c>
      <c r="D108" t="s">
        <v>85</v>
      </c>
      <c r="E108" t="str">
        <f t="shared" si="12"/>
        <v>Paris</v>
      </c>
      <c r="G108">
        <v>3554</v>
      </c>
      <c r="H108" s="171">
        <f t="shared" si="13"/>
        <v>87286.34</v>
      </c>
      <c r="I108" t="s">
        <v>17</v>
      </c>
      <c r="J108" s="109">
        <v>26953</v>
      </c>
      <c r="K108">
        <f t="shared" ca="1" si="14"/>
        <v>44</v>
      </c>
      <c r="L108" s="53"/>
      <c r="R108" s="53"/>
      <c r="S108" s="54">
        <v>36478</v>
      </c>
      <c r="U108" s="53"/>
      <c r="V108" s="53"/>
      <c r="W108" s="55"/>
      <c r="X108" s="57">
        <f ca="1">IF(RAND()&lt;0.1,INT(1/VALUE(LEFT($D108,1))*RAND()*10),0)+IF(RAND()&lt;0.05,INT(1/VALUE(LEFT($D108,1))*RAND()*15),0)</f>
        <v>0</v>
      </c>
      <c r="Y108" s="57">
        <v>0</v>
      </c>
      <c r="AB108" s="11"/>
      <c r="AC108" s="58"/>
      <c r="BA108" s="69" t="s">
        <v>740</v>
      </c>
      <c r="BB108" s="69" t="s">
        <v>659</v>
      </c>
      <c r="BC108" t="s">
        <v>1052</v>
      </c>
      <c r="BD108" t="s">
        <v>1053</v>
      </c>
      <c r="BE108" s="69" t="s">
        <v>628</v>
      </c>
      <c r="BF108" t="s">
        <v>1238</v>
      </c>
      <c r="BG108" s="170">
        <v>87286.34</v>
      </c>
      <c r="BH108" t="str">
        <f t="shared" si="15"/>
        <v>homme</v>
      </c>
    </row>
    <row r="109" spans="1:60" x14ac:dyDescent="0.2">
      <c r="A109" s="163" t="s">
        <v>224</v>
      </c>
      <c r="B109" s="164" t="str">
        <f t="shared" si="10"/>
        <v>FOURNOL</v>
      </c>
      <c r="C109" s="165" t="str">
        <f t="shared" si="11"/>
        <v>Nathalie</v>
      </c>
      <c r="D109" t="s">
        <v>15</v>
      </c>
      <c r="E109" t="str">
        <f t="shared" si="12"/>
        <v>Paris</v>
      </c>
      <c r="F109" t="s">
        <v>227</v>
      </c>
      <c r="G109">
        <v>3093</v>
      </c>
      <c r="H109" s="171">
        <f t="shared" si="13"/>
        <v>30419.17</v>
      </c>
      <c r="I109" t="s">
        <v>12</v>
      </c>
      <c r="J109" s="109">
        <v>35002</v>
      </c>
      <c r="K109">
        <f t="shared" ca="1" si="14"/>
        <v>22</v>
      </c>
      <c r="L109" s="53"/>
      <c r="R109" s="53"/>
      <c r="S109" s="54">
        <v>41737</v>
      </c>
      <c r="U109" s="53"/>
      <c r="V109" s="53"/>
      <c r="W109" s="55"/>
      <c r="X109" s="57">
        <f ca="1">IF(RAND()&lt;0.1,INT(1/VALUE(LEFT($D109,1))*RAND()*10),0)</f>
        <v>0</v>
      </c>
      <c r="Y109" s="57">
        <v>0</v>
      </c>
      <c r="AB109" s="11"/>
      <c r="AC109" s="58"/>
      <c r="BA109" s="69" t="s">
        <v>741</v>
      </c>
      <c r="BB109" s="69" t="s">
        <v>225</v>
      </c>
      <c r="BC109" t="s">
        <v>1054</v>
      </c>
      <c r="BD109" t="s">
        <v>68</v>
      </c>
      <c r="BE109" s="69" t="s">
        <v>631</v>
      </c>
      <c r="BF109" t="s">
        <v>1238</v>
      </c>
      <c r="BG109" s="170">
        <v>30419.17</v>
      </c>
      <c r="BH109" t="str">
        <f t="shared" si="15"/>
        <v>femme</v>
      </c>
    </row>
    <row r="110" spans="1:60" x14ac:dyDescent="0.2">
      <c r="A110" s="163" t="s">
        <v>226</v>
      </c>
      <c r="B110" s="164" t="str">
        <f t="shared" si="10"/>
        <v>FRANÇOIS</v>
      </c>
      <c r="C110" s="165" t="str">
        <f t="shared" si="11"/>
        <v>Anne-Sophie</v>
      </c>
      <c r="D110" t="s">
        <v>10</v>
      </c>
      <c r="E110" t="str">
        <f t="shared" si="12"/>
        <v>Nice</v>
      </c>
      <c r="F110" t="s">
        <v>135</v>
      </c>
      <c r="G110">
        <v>3331</v>
      </c>
      <c r="H110" s="171">
        <f t="shared" si="13"/>
        <v>23320.01</v>
      </c>
      <c r="I110" t="s">
        <v>12</v>
      </c>
      <c r="J110" s="109">
        <v>32106</v>
      </c>
      <c r="K110">
        <f t="shared" ca="1" si="14"/>
        <v>30</v>
      </c>
      <c r="L110" s="53"/>
      <c r="R110" s="53"/>
      <c r="S110" s="54">
        <v>39959</v>
      </c>
      <c r="U110" s="53"/>
      <c r="V110" s="53"/>
      <c r="W110" s="55"/>
      <c r="X110" s="57">
        <f ca="1">IF(RAND()&lt;0.1,INT(1/VALUE(LEFT($D110,1))*RAND()*10),0)+IF(RAND()&lt;0.05,INT(1/VALUE(LEFT($D110,1))*RAND()*15),0)</f>
        <v>0</v>
      </c>
      <c r="Y110" s="57">
        <v>3</v>
      </c>
      <c r="AB110" s="11"/>
      <c r="AC110" s="58"/>
      <c r="BA110" s="69" t="s">
        <v>741</v>
      </c>
      <c r="BB110" s="69" t="s">
        <v>68</v>
      </c>
      <c r="BC110" t="s">
        <v>1055</v>
      </c>
      <c r="BD110" t="s">
        <v>225</v>
      </c>
      <c r="BE110" s="69" t="s">
        <v>628</v>
      </c>
      <c r="BF110" t="s">
        <v>1239</v>
      </c>
      <c r="BG110" s="170">
        <v>23320.01</v>
      </c>
      <c r="BH110" t="str">
        <f t="shared" si="15"/>
        <v>femme</v>
      </c>
    </row>
    <row r="111" spans="1:60" x14ac:dyDescent="0.2">
      <c r="A111" s="163" t="s">
        <v>228</v>
      </c>
      <c r="B111" s="164" t="str">
        <f t="shared" si="10"/>
        <v>FRETTE</v>
      </c>
      <c r="C111" s="165" t="str">
        <f t="shared" si="11"/>
        <v>Cédric</v>
      </c>
      <c r="D111" t="s">
        <v>10</v>
      </c>
      <c r="E111" t="str">
        <f t="shared" si="12"/>
        <v>Nice</v>
      </c>
      <c r="F111" t="s">
        <v>165</v>
      </c>
      <c r="G111">
        <v>3969</v>
      </c>
      <c r="H111" s="171">
        <f t="shared" si="13"/>
        <v>28648.61</v>
      </c>
      <c r="I111" t="s">
        <v>17</v>
      </c>
      <c r="J111" s="109">
        <v>32339</v>
      </c>
      <c r="K111">
        <f t="shared" ca="1" si="14"/>
        <v>29</v>
      </c>
      <c r="L111" s="53"/>
      <c r="R111" s="53"/>
      <c r="S111" s="54">
        <v>39620</v>
      </c>
      <c r="U111" s="53"/>
      <c r="V111" s="53"/>
      <c r="W111" s="55"/>
      <c r="X111" s="57">
        <f ca="1">IF(RAND()&lt;0.1,INT(1/VALUE(LEFT($D111,1))*RAND()*10),0)+IF(RAND()&lt;0.05,INT(1/VALUE(LEFT($D111,1))*RAND()*15),0)</f>
        <v>0</v>
      </c>
      <c r="Y111" s="57">
        <v>0</v>
      </c>
      <c r="AB111" s="11"/>
      <c r="AC111" s="58"/>
      <c r="BA111" s="69" t="s">
        <v>742</v>
      </c>
      <c r="BB111" s="69" t="s">
        <v>893</v>
      </c>
      <c r="BC111" t="s">
        <v>1056</v>
      </c>
      <c r="BD111" t="s">
        <v>987</v>
      </c>
      <c r="BE111" s="69" t="s">
        <v>631</v>
      </c>
      <c r="BF111" t="s">
        <v>1239</v>
      </c>
      <c r="BG111" s="170">
        <v>28648.61</v>
      </c>
      <c r="BH111" t="str">
        <f t="shared" si="15"/>
        <v>homme</v>
      </c>
    </row>
    <row r="112" spans="1:60" x14ac:dyDescent="0.2">
      <c r="A112" s="163" t="s">
        <v>350</v>
      </c>
      <c r="B112" s="164" t="str">
        <f t="shared" si="10"/>
        <v>FREYSSINET</v>
      </c>
      <c r="C112" s="165" t="str">
        <f t="shared" si="11"/>
        <v>Jean-José</v>
      </c>
      <c r="D112" t="s">
        <v>85</v>
      </c>
      <c r="E112" t="str">
        <f t="shared" si="12"/>
        <v>Lille</v>
      </c>
      <c r="F112" t="s">
        <v>351</v>
      </c>
      <c r="G112">
        <v>3181</v>
      </c>
      <c r="H112" s="171">
        <f t="shared" si="13"/>
        <v>110105.06</v>
      </c>
      <c r="I112" t="s">
        <v>17</v>
      </c>
      <c r="J112" s="109">
        <v>24582</v>
      </c>
      <c r="K112">
        <f t="shared" ca="1" si="14"/>
        <v>50</v>
      </c>
      <c r="L112" s="53"/>
      <c r="R112" s="53"/>
      <c r="S112" s="54">
        <v>32990</v>
      </c>
      <c r="U112" s="53"/>
      <c r="V112" s="53"/>
      <c r="W112" s="55"/>
      <c r="X112" s="57">
        <f ca="1">IF(RAND()&lt;0.1,INT(1/VALUE(LEFT($D112,1))*RAND()*10),0)+IF(RAND()&lt;0.05,INT(1/VALUE(LEFT($D112,1))*RAND()*15),0)</f>
        <v>0</v>
      </c>
      <c r="Y112" s="57">
        <v>0</v>
      </c>
      <c r="AB112" s="11"/>
      <c r="AC112" s="58"/>
      <c r="BA112" s="69" t="s">
        <v>743</v>
      </c>
      <c r="BB112" s="69" t="s">
        <v>662</v>
      </c>
      <c r="BC112" t="s">
        <v>1057</v>
      </c>
      <c r="BD112" t="s">
        <v>1058</v>
      </c>
      <c r="BE112" s="69" t="s">
        <v>630</v>
      </c>
      <c r="BF112" t="s">
        <v>1241</v>
      </c>
      <c r="BG112" s="170">
        <v>110105.06</v>
      </c>
      <c r="BH112" t="str">
        <f t="shared" si="15"/>
        <v>homme</v>
      </c>
    </row>
    <row r="113" spans="1:60" x14ac:dyDescent="0.2">
      <c r="A113" s="163" t="s">
        <v>232</v>
      </c>
      <c r="B113" s="164" t="str">
        <f t="shared" si="10"/>
        <v>FREYSSINET</v>
      </c>
      <c r="C113" s="165" t="str">
        <f t="shared" si="11"/>
        <v>Ludovic</v>
      </c>
      <c r="D113" t="s">
        <v>15</v>
      </c>
      <c r="E113" t="str">
        <f t="shared" si="12"/>
        <v>Strasbourg</v>
      </c>
      <c r="F113" t="s">
        <v>233</v>
      </c>
      <c r="G113">
        <v>3703</v>
      </c>
      <c r="H113" s="171">
        <f t="shared" si="13"/>
        <v>25554.58</v>
      </c>
      <c r="I113" t="s">
        <v>17</v>
      </c>
      <c r="J113" s="109">
        <v>34632</v>
      </c>
      <c r="K113">
        <f t="shared" ca="1" si="14"/>
        <v>23</v>
      </c>
      <c r="L113" s="53"/>
      <c r="R113" s="53"/>
      <c r="S113" s="54">
        <v>41750</v>
      </c>
      <c r="U113" s="53"/>
      <c r="V113" s="53"/>
      <c r="W113" s="55"/>
      <c r="X113" s="57">
        <f ca="1">IF(RAND()&lt;0.1,INT(1/VALUE(LEFT($D113,1))*RAND()*10),0)</f>
        <v>0</v>
      </c>
      <c r="Y113" s="57">
        <v>0</v>
      </c>
      <c r="AB113" s="11"/>
      <c r="AC113" s="58"/>
      <c r="BA113" s="69" t="s">
        <v>744</v>
      </c>
      <c r="BB113" s="69" t="s">
        <v>894</v>
      </c>
      <c r="BC113" t="s">
        <v>1057</v>
      </c>
      <c r="BD113" t="s">
        <v>1059</v>
      </c>
      <c r="BE113" s="69" t="s">
        <v>629</v>
      </c>
      <c r="BF113" t="s">
        <v>1240</v>
      </c>
      <c r="BG113" s="170">
        <v>25554.58</v>
      </c>
      <c r="BH113" t="str">
        <f t="shared" si="15"/>
        <v>homme</v>
      </c>
    </row>
    <row r="114" spans="1:60" x14ac:dyDescent="0.2">
      <c r="A114" s="163" t="s">
        <v>234</v>
      </c>
      <c r="B114" s="164" t="str">
        <f t="shared" si="10"/>
        <v>FREYSSINET</v>
      </c>
      <c r="C114" s="165" t="str">
        <f t="shared" si="11"/>
        <v>Maud</v>
      </c>
      <c r="D114" t="s">
        <v>19</v>
      </c>
      <c r="E114" t="str">
        <f t="shared" si="12"/>
        <v>Nice</v>
      </c>
      <c r="F114" t="s">
        <v>235</v>
      </c>
      <c r="G114">
        <v>3780</v>
      </c>
      <c r="H114" s="171">
        <f t="shared" si="13"/>
        <v>46403.42</v>
      </c>
      <c r="I114" t="s">
        <v>17</v>
      </c>
      <c r="J114" s="109">
        <v>33418</v>
      </c>
      <c r="K114">
        <f t="shared" ca="1" si="14"/>
        <v>26</v>
      </c>
      <c r="L114" s="53"/>
      <c r="R114" s="53"/>
      <c r="S114" s="54">
        <v>41293</v>
      </c>
      <c r="U114" s="53"/>
      <c r="V114" s="53"/>
      <c r="W114" s="55"/>
      <c r="X114" s="57">
        <f t="shared" ref="X114:X133" ca="1" si="19">IF(RAND()&lt;0.1,INT(1/VALUE(LEFT($D114,1))*RAND()*10),0)+IF(RAND()&lt;0.05,INT(1/VALUE(LEFT($D114,1))*RAND()*15),0)</f>
        <v>0</v>
      </c>
      <c r="Y114" s="57">
        <v>0</v>
      </c>
      <c r="AB114" s="11"/>
      <c r="AC114" s="58"/>
      <c r="BA114" s="69" t="s">
        <v>745</v>
      </c>
      <c r="BB114" s="69" t="s">
        <v>654</v>
      </c>
      <c r="BC114" t="s">
        <v>1057</v>
      </c>
      <c r="BD114" t="s">
        <v>1060</v>
      </c>
      <c r="BE114" s="69" t="s">
        <v>631</v>
      </c>
      <c r="BF114" t="s">
        <v>1239</v>
      </c>
      <c r="BG114" s="170">
        <v>46403.42</v>
      </c>
      <c r="BH114" t="str">
        <f t="shared" si="15"/>
        <v>homme</v>
      </c>
    </row>
    <row r="115" spans="1:60" x14ac:dyDescent="0.2">
      <c r="A115" s="163" t="s">
        <v>237</v>
      </c>
      <c r="B115" s="164" t="str">
        <f t="shared" si="10"/>
        <v>FRISA</v>
      </c>
      <c r="C115" s="165" t="str">
        <f t="shared" si="11"/>
        <v>Brigitte</v>
      </c>
      <c r="D115" t="s">
        <v>10</v>
      </c>
      <c r="E115" t="str">
        <f t="shared" si="12"/>
        <v>Nice</v>
      </c>
      <c r="F115" t="s">
        <v>141</v>
      </c>
      <c r="G115">
        <v>3112</v>
      </c>
      <c r="H115" s="171">
        <f t="shared" si="13"/>
        <v>21006.67</v>
      </c>
      <c r="I115" t="s">
        <v>12</v>
      </c>
      <c r="J115" s="109">
        <v>26435</v>
      </c>
      <c r="K115">
        <f t="shared" ca="1" si="14"/>
        <v>45</v>
      </c>
      <c r="L115" s="53"/>
      <c r="R115" s="53"/>
      <c r="S115" s="54">
        <v>33408</v>
      </c>
      <c r="U115" s="53"/>
      <c r="V115" s="53"/>
      <c r="W115" s="55"/>
      <c r="X115" s="57">
        <f t="shared" ca="1" si="19"/>
        <v>0</v>
      </c>
      <c r="Y115" s="57">
        <v>0</v>
      </c>
      <c r="AB115" s="11"/>
      <c r="AC115" s="58"/>
      <c r="BA115" s="69" t="s">
        <v>746</v>
      </c>
      <c r="BB115" s="69" t="s">
        <v>236</v>
      </c>
      <c r="BC115" t="s">
        <v>1061</v>
      </c>
      <c r="BD115" t="s">
        <v>236</v>
      </c>
      <c r="BE115" s="69" t="s">
        <v>631</v>
      </c>
      <c r="BF115" t="s">
        <v>1239</v>
      </c>
      <c r="BG115" s="170">
        <v>21006.67</v>
      </c>
      <c r="BH115" t="str">
        <f t="shared" si="15"/>
        <v>femme</v>
      </c>
    </row>
    <row r="116" spans="1:60" x14ac:dyDescent="0.2">
      <c r="A116" s="163" t="s">
        <v>150</v>
      </c>
      <c r="B116" s="164" t="str">
        <f t="shared" si="10"/>
        <v>GEIL</v>
      </c>
      <c r="C116" s="165" t="str">
        <f t="shared" si="11"/>
        <v>Dominique</v>
      </c>
      <c r="D116" t="s">
        <v>85</v>
      </c>
      <c r="E116" t="str">
        <f t="shared" si="12"/>
        <v>Nice</v>
      </c>
      <c r="F116" t="s">
        <v>145</v>
      </c>
      <c r="G116">
        <v>3145</v>
      </c>
      <c r="H116" s="171">
        <f t="shared" si="13"/>
        <v>87696.24</v>
      </c>
      <c r="I116" t="s">
        <v>17</v>
      </c>
      <c r="J116" s="109">
        <v>28161</v>
      </c>
      <c r="K116">
        <f t="shared" ca="1" si="14"/>
        <v>40</v>
      </c>
      <c r="L116" s="53"/>
      <c r="R116" s="53"/>
      <c r="S116" s="54">
        <v>35847</v>
      </c>
      <c r="U116" s="53"/>
      <c r="V116" s="53"/>
      <c r="W116" s="55"/>
      <c r="X116" s="57">
        <f t="shared" ca="1" si="19"/>
        <v>0</v>
      </c>
      <c r="Y116" s="57">
        <v>0</v>
      </c>
      <c r="AB116" s="11"/>
      <c r="AC116" s="58"/>
      <c r="BA116" s="69" t="s">
        <v>747</v>
      </c>
      <c r="BB116" s="69" t="s">
        <v>895</v>
      </c>
      <c r="BC116" t="s">
        <v>1062</v>
      </c>
      <c r="BD116" t="s">
        <v>149</v>
      </c>
      <c r="BE116" s="69" t="s">
        <v>631</v>
      </c>
      <c r="BF116" t="s">
        <v>1239</v>
      </c>
      <c r="BG116" s="170">
        <v>87696.24</v>
      </c>
      <c r="BH116" t="str">
        <f t="shared" si="15"/>
        <v>homme</v>
      </c>
    </row>
    <row r="117" spans="1:60" x14ac:dyDescent="0.2">
      <c r="A117" s="163" t="s">
        <v>240</v>
      </c>
      <c r="B117" s="164" t="str">
        <f t="shared" si="10"/>
        <v>GENTIL</v>
      </c>
      <c r="C117" s="165" t="str">
        <f t="shared" si="11"/>
        <v>Michelle</v>
      </c>
      <c r="D117" t="s">
        <v>15</v>
      </c>
      <c r="E117" t="str">
        <f t="shared" si="12"/>
        <v>Paris</v>
      </c>
      <c r="F117" t="s">
        <v>158</v>
      </c>
      <c r="G117">
        <v>3099</v>
      </c>
      <c r="H117" s="171">
        <f t="shared" si="13"/>
        <v>26924.55</v>
      </c>
      <c r="I117" t="s">
        <v>12</v>
      </c>
      <c r="J117" s="109">
        <v>26440</v>
      </c>
      <c r="K117">
        <f t="shared" ca="1" si="14"/>
        <v>45</v>
      </c>
      <c r="L117" s="53"/>
      <c r="R117" s="53"/>
      <c r="S117" s="54">
        <v>33447</v>
      </c>
      <c r="U117" s="53"/>
      <c r="V117" s="53"/>
      <c r="W117" s="55"/>
      <c r="X117" s="57">
        <f t="shared" ca="1" si="19"/>
        <v>0</v>
      </c>
      <c r="Y117" s="57">
        <v>0</v>
      </c>
      <c r="AB117" s="11"/>
      <c r="AC117" s="58"/>
      <c r="BA117" s="69" t="s">
        <v>748</v>
      </c>
      <c r="BB117" s="69" t="s">
        <v>13</v>
      </c>
      <c r="BC117" t="s">
        <v>1063</v>
      </c>
      <c r="BD117" t="s">
        <v>239</v>
      </c>
      <c r="BE117" s="69" t="s">
        <v>628</v>
      </c>
      <c r="BF117" t="s">
        <v>1238</v>
      </c>
      <c r="BG117" s="170">
        <v>26924.55</v>
      </c>
      <c r="BH117" t="str">
        <f t="shared" si="15"/>
        <v>femme</v>
      </c>
    </row>
    <row r="118" spans="1:60" x14ac:dyDescent="0.2">
      <c r="A118" s="163" t="s">
        <v>242</v>
      </c>
      <c r="B118" s="164" t="str">
        <f t="shared" si="10"/>
        <v>GEORGET</v>
      </c>
      <c r="C118" s="165" t="str">
        <f t="shared" si="11"/>
        <v>Philippe</v>
      </c>
      <c r="D118" t="s">
        <v>10</v>
      </c>
      <c r="E118" t="str">
        <f t="shared" si="12"/>
        <v>Paris</v>
      </c>
      <c r="F118" t="s">
        <v>233</v>
      </c>
      <c r="G118">
        <v>3581</v>
      </c>
      <c r="H118" s="171">
        <f t="shared" si="13"/>
        <v>26942.28</v>
      </c>
      <c r="I118" t="s">
        <v>17</v>
      </c>
      <c r="J118" s="109">
        <v>27076</v>
      </c>
      <c r="K118">
        <f t="shared" ca="1" si="14"/>
        <v>43</v>
      </c>
      <c r="L118" s="53"/>
      <c r="R118" s="53"/>
      <c r="S118" s="54">
        <v>33887</v>
      </c>
      <c r="U118" s="53"/>
      <c r="V118" s="53"/>
      <c r="W118" s="55"/>
      <c r="X118" s="57">
        <f t="shared" ca="1" si="19"/>
        <v>0</v>
      </c>
      <c r="Y118" s="57">
        <v>0</v>
      </c>
      <c r="AB118" s="11"/>
      <c r="AC118" s="58"/>
      <c r="BA118" s="69" t="s">
        <v>748</v>
      </c>
      <c r="BB118" s="69" t="s">
        <v>239</v>
      </c>
      <c r="BC118" t="s">
        <v>1064</v>
      </c>
      <c r="BD118" t="s">
        <v>241</v>
      </c>
      <c r="BE118" s="69" t="s">
        <v>628</v>
      </c>
      <c r="BF118" t="s">
        <v>1238</v>
      </c>
      <c r="BG118" s="170">
        <v>26942.28</v>
      </c>
      <c r="BH118" t="str">
        <f t="shared" si="15"/>
        <v>homme</v>
      </c>
    </row>
    <row r="119" spans="1:60" x14ac:dyDescent="0.2">
      <c r="A119" s="163" t="s">
        <v>244</v>
      </c>
      <c r="B119" s="164" t="str">
        <f t="shared" si="10"/>
        <v>GHAFFAR</v>
      </c>
      <c r="C119" s="165" t="str">
        <f t="shared" si="11"/>
        <v>Ghislaine</v>
      </c>
      <c r="D119" t="s">
        <v>10</v>
      </c>
      <c r="E119" t="str">
        <f t="shared" si="12"/>
        <v>Nice</v>
      </c>
      <c r="F119" t="s">
        <v>20</v>
      </c>
      <c r="G119">
        <v>3657</v>
      </c>
      <c r="H119" s="171">
        <f t="shared" si="13"/>
        <v>25987.75</v>
      </c>
      <c r="I119" t="s">
        <v>12</v>
      </c>
      <c r="J119" s="109">
        <v>27363</v>
      </c>
      <c r="K119">
        <f t="shared" ca="1" si="14"/>
        <v>43</v>
      </c>
      <c r="L119" s="53"/>
      <c r="R119" s="53"/>
      <c r="S119" s="54">
        <v>34066</v>
      </c>
      <c r="U119" s="53"/>
      <c r="V119" s="53"/>
      <c r="W119" s="55"/>
      <c r="X119" s="57">
        <f t="shared" ca="1" si="19"/>
        <v>0</v>
      </c>
      <c r="Y119" s="57">
        <v>0</v>
      </c>
      <c r="AB119" s="11"/>
      <c r="AC119" s="58"/>
      <c r="BA119" s="69" t="s">
        <v>749</v>
      </c>
      <c r="BB119" s="69" t="s">
        <v>243</v>
      </c>
      <c r="BC119" t="s">
        <v>1065</v>
      </c>
      <c r="BD119" t="s">
        <v>243</v>
      </c>
      <c r="BE119" s="69" t="s">
        <v>631</v>
      </c>
      <c r="BF119" t="s">
        <v>1239</v>
      </c>
      <c r="BG119" s="170">
        <v>25987.75</v>
      </c>
      <c r="BH119" t="str">
        <f t="shared" si="15"/>
        <v>femme</v>
      </c>
    </row>
    <row r="120" spans="1:60" x14ac:dyDescent="0.2">
      <c r="A120" s="163" t="s">
        <v>245</v>
      </c>
      <c r="B120" s="164" t="str">
        <f t="shared" si="10"/>
        <v>GHIBAUDO</v>
      </c>
      <c r="C120" s="165" t="str">
        <f t="shared" si="11"/>
        <v>Nicole</v>
      </c>
      <c r="D120" t="s">
        <v>10</v>
      </c>
      <c r="E120" t="str">
        <f t="shared" si="12"/>
        <v>Paris</v>
      </c>
      <c r="F120" t="s">
        <v>59</v>
      </c>
      <c r="G120">
        <v>3882</v>
      </c>
      <c r="H120" s="171">
        <f t="shared" si="13"/>
        <v>26119.1</v>
      </c>
      <c r="I120" t="s">
        <v>12</v>
      </c>
      <c r="J120" s="109">
        <v>25530</v>
      </c>
      <c r="K120">
        <f t="shared" ca="1" si="14"/>
        <v>48</v>
      </c>
      <c r="L120" s="53"/>
      <c r="R120" s="53"/>
      <c r="S120" s="54">
        <v>32263</v>
      </c>
      <c r="U120" s="53"/>
      <c r="V120" s="53"/>
      <c r="W120" s="55"/>
      <c r="X120" s="57">
        <f t="shared" ca="1" si="19"/>
        <v>0</v>
      </c>
      <c r="Y120" s="57">
        <v>0</v>
      </c>
      <c r="AB120" s="11"/>
      <c r="AC120" s="58"/>
      <c r="BA120" s="69" t="s">
        <v>749</v>
      </c>
      <c r="BB120" s="69" t="s">
        <v>132</v>
      </c>
      <c r="BC120" t="s">
        <v>1066</v>
      </c>
      <c r="BD120" t="s">
        <v>132</v>
      </c>
      <c r="BE120" s="69" t="s">
        <v>628</v>
      </c>
      <c r="BF120" t="s">
        <v>1238</v>
      </c>
      <c r="BG120" s="170">
        <v>26119.1</v>
      </c>
      <c r="BH120" t="str">
        <f t="shared" si="15"/>
        <v>femme</v>
      </c>
    </row>
    <row r="121" spans="1:60" x14ac:dyDescent="0.2">
      <c r="A121" s="163" t="s">
        <v>247</v>
      </c>
      <c r="B121" s="164" t="str">
        <f t="shared" si="10"/>
        <v>GILLINGHAM</v>
      </c>
      <c r="C121" s="165" t="str">
        <f t="shared" si="11"/>
        <v>Magdeleine</v>
      </c>
      <c r="D121" t="s">
        <v>10</v>
      </c>
      <c r="E121" t="str">
        <f t="shared" si="12"/>
        <v>Nice</v>
      </c>
      <c r="F121" t="s">
        <v>39</v>
      </c>
      <c r="G121">
        <v>3085</v>
      </c>
      <c r="H121" s="171">
        <f t="shared" si="13"/>
        <v>26623.7</v>
      </c>
      <c r="I121" t="s">
        <v>12</v>
      </c>
      <c r="J121" s="109">
        <v>27109</v>
      </c>
      <c r="K121">
        <f t="shared" ca="1" si="14"/>
        <v>43</v>
      </c>
      <c r="L121" s="53"/>
      <c r="R121" s="53"/>
      <c r="S121" s="54">
        <v>33911</v>
      </c>
      <c r="U121" s="53"/>
      <c r="V121" s="53"/>
      <c r="W121" s="55"/>
      <c r="X121" s="57">
        <f t="shared" ca="1" si="19"/>
        <v>0</v>
      </c>
      <c r="Y121" s="57">
        <v>0</v>
      </c>
      <c r="AB121" s="11"/>
      <c r="AC121" s="58"/>
      <c r="BA121" s="69" t="s">
        <v>750</v>
      </c>
      <c r="BB121" s="69" t="s">
        <v>252</v>
      </c>
      <c r="BC121" t="s">
        <v>1067</v>
      </c>
      <c r="BD121" t="s">
        <v>246</v>
      </c>
      <c r="BE121" s="69" t="s">
        <v>631</v>
      </c>
      <c r="BF121" t="s">
        <v>1239</v>
      </c>
      <c r="BG121" s="170">
        <v>26623.7</v>
      </c>
      <c r="BH121" t="str">
        <f t="shared" si="15"/>
        <v>femme</v>
      </c>
    </row>
    <row r="122" spans="1:60" x14ac:dyDescent="0.2">
      <c r="A122" s="163" t="s">
        <v>249</v>
      </c>
      <c r="B122" s="164" t="str">
        <f t="shared" si="10"/>
        <v>GIRARD</v>
      </c>
      <c r="C122" s="165" t="str">
        <f t="shared" si="11"/>
        <v>André</v>
      </c>
      <c r="D122" t="s">
        <v>15</v>
      </c>
      <c r="E122" t="str">
        <f t="shared" si="12"/>
        <v>Nice</v>
      </c>
      <c r="F122" t="s">
        <v>47</v>
      </c>
      <c r="G122">
        <v>3126</v>
      </c>
      <c r="H122" s="171">
        <f t="shared" si="13"/>
        <v>40924.699999999997</v>
      </c>
      <c r="I122" t="s">
        <v>17</v>
      </c>
      <c r="J122" s="109">
        <v>27088</v>
      </c>
      <c r="K122">
        <f t="shared" ca="1" si="14"/>
        <v>43</v>
      </c>
      <c r="L122" s="53"/>
      <c r="R122" s="53"/>
      <c r="S122" s="54">
        <v>33966</v>
      </c>
      <c r="U122" s="53"/>
      <c r="V122" s="53"/>
      <c r="W122" s="55"/>
      <c r="X122" s="57">
        <f t="shared" ca="1" si="19"/>
        <v>0</v>
      </c>
      <c r="Y122" s="57">
        <v>0</v>
      </c>
      <c r="AB122" s="11"/>
      <c r="AC122" s="58"/>
      <c r="BA122" s="69" t="s">
        <v>750</v>
      </c>
      <c r="BB122" s="69" t="s">
        <v>236</v>
      </c>
      <c r="BC122" t="s">
        <v>1068</v>
      </c>
      <c r="BD122" t="s">
        <v>1069</v>
      </c>
      <c r="BE122" s="69" t="s">
        <v>631</v>
      </c>
      <c r="BF122" t="s">
        <v>1239</v>
      </c>
      <c r="BG122" s="170">
        <v>40924.699999999997</v>
      </c>
      <c r="BH122" t="str">
        <f t="shared" si="15"/>
        <v>homme</v>
      </c>
    </row>
    <row r="123" spans="1:60" x14ac:dyDescent="0.2">
      <c r="A123" s="163" t="s">
        <v>251</v>
      </c>
      <c r="B123" s="164" t="str">
        <f t="shared" si="10"/>
        <v>GIRAUDO</v>
      </c>
      <c r="C123" s="165" t="str">
        <f t="shared" si="11"/>
        <v>Jean</v>
      </c>
      <c r="D123" t="s">
        <v>10</v>
      </c>
      <c r="E123" t="str">
        <f t="shared" si="12"/>
        <v>Nice</v>
      </c>
      <c r="F123" t="s">
        <v>158</v>
      </c>
      <c r="G123">
        <v>3175</v>
      </c>
      <c r="H123" s="171">
        <f t="shared" si="13"/>
        <v>29196.98</v>
      </c>
      <c r="I123" t="s">
        <v>17</v>
      </c>
      <c r="J123" s="109">
        <v>25227</v>
      </c>
      <c r="K123">
        <f t="shared" ca="1" si="14"/>
        <v>48</v>
      </c>
      <c r="L123" s="53"/>
      <c r="R123" s="53"/>
      <c r="S123" s="54">
        <v>32962</v>
      </c>
      <c r="U123" s="53"/>
      <c r="V123" s="53"/>
      <c r="W123" s="55"/>
      <c r="X123" s="57">
        <f t="shared" ca="1" si="19"/>
        <v>6</v>
      </c>
      <c r="Y123" s="57">
        <v>0</v>
      </c>
      <c r="AB123" s="11"/>
      <c r="AC123" s="58"/>
      <c r="BA123" s="69" t="s">
        <v>750</v>
      </c>
      <c r="BB123" s="69" t="s">
        <v>260</v>
      </c>
      <c r="BC123" t="s">
        <v>1070</v>
      </c>
      <c r="BD123" t="s">
        <v>13</v>
      </c>
      <c r="BE123" s="69" t="s">
        <v>631</v>
      </c>
      <c r="BF123" t="s">
        <v>1239</v>
      </c>
      <c r="BG123" s="170">
        <v>29196.98</v>
      </c>
      <c r="BH123" t="str">
        <f t="shared" si="15"/>
        <v>homme</v>
      </c>
    </row>
    <row r="124" spans="1:60" x14ac:dyDescent="0.2">
      <c r="A124" s="163" t="s">
        <v>253</v>
      </c>
      <c r="B124" s="164" t="str">
        <f t="shared" si="10"/>
        <v>GIRON</v>
      </c>
      <c r="C124" s="165" t="str">
        <f t="shared" si="11"/>
        <v>Anne-Marie</v>
      </c>
      <c r="D124" t="s">
        <v>10</v>
      </c>
      <c r="E124" t="str">
        <f t="shared" si="12"/>
        <v>Nice</v>
      </c>
      <c r="F124" t="s">
        <v>256</v>
      </c>
      <c r="G124">
        <v>3679</v>
      </c>
      <c r="H124" s="171">
        <f t="shared" si="13"/>
        <v>23910.28</v>
      </c>
      <c r="I124" t="s">
        <v>12</v>
      </c>
      <c r="J124" s="109">
        <v>32181</v>
      </c>
      <c r="K124">
        <f t="shared" ca="1" si="14"/>
        <v>29</v>
      </c>
      <c r="L124" s="53"/>
      <c r="R124" s="53"/>
      <c r="S124" s="54">
        <v>39501</v>
      </c>
      <c r="U124" s="53"/>
      <c r="V124" s="53"/>
      <c r="W124" s="55"/>
      <c r="X124" s="57">
        <f t="shared" ca="1" si="19"/>
        <v>0</v>
      </c>
      <c r="Y124" s="57">
        <v>0</v>
      </c>
      <c r="AB124" s="11"/>
      <c r="AC124" s="58"/>
      <c r="BA124" s="69" t="s">
        <v>750</v>
      </c>
      <c r="BB124" s="69" t="s">
        <v>254</v>
      </c>
      <c r="BC124" t="s">
        <v>1071</v>
      </c>
      <c r="BD124" t="s">
        <v>252</v>
      </c>
      <c r="BE124" s="69" t="s">
        <v>631</v>
      </c>
      <c r="BF124" t="s">
        <v>1239</v>
      </c>
      <c r="BG124" s="170">
        <v>23910.28</v>
      </c>
      <c r="BH124" t="str">
        <f t="shared" si="15"/>
        <v>femme</v>
      </c>
    </row>
    <row r="125" spans="1:60" x14ac:dyDescent="0.2">
      <c r="A125" s="163" t="s">
        <v>255</v>
      </c>
      <c r="B125" s="164" t="str">
        <f t="shared" si="10"/>
        <v>GLYNATSIS</v>
      </c>
      <c r="C125" s="165" t="str">
        <f t="shared" si="11"/>
        <v>Estelle</v>
      </c>
      <c r="D125" t="s">
        <v>10</v>
      </c>
      <c r="E125" t="str">
        <f t="shared" si="12"/>
        <v>Nice</v>
      </c>
      <c r="F125" t="s">
        <v>31</v>
      </c>
      <c r="G125">
        <v>3151</v>
      </c>
      <c r="H125" s="171">
        <f t="shared" si="13"/>
        <v>23757.38</v>
      </c>
      <c r="I125" t="s">
        <v>12</v>
      </c>
      <c r="J125" s="109">
        <v>33792</v>
      </c>
      <c r="K125">
        <f t="shared" ca="1" si="14"/>
        <v>25</v>
      </c>
      <c r="L125" s="53"/>
      <c r="R125" s="53"/>
      <c r="S125" s="54">
        <v>40249</v>
      </c>
      <c r="U125" s="53"/>
      <c r="V125" s="53"/>
      <c r="W125" s="55"/>
      <c r="X125" s="57">
        <f t="shared" ca="1" si="19"/>
        <v>0</v>
      </c>
      <c r="Y125" s="57">
        <v>0</v>
      </c>
      <c r="AB125" s="11"/>
      <c r="AC125" s="58"/>
      <c r="BA125" s="69" t="s">
        <v>750</v>
      </c>
      <c r="BB125" s="69" t="s">
        <v>263</v>
      </c>
      <c r="BC125" t="s">
        <v>1072</v>
      </c>
      <c r="BD125" t="s">
        <v>254</v>
      </c>
      <c r="BE125" s="69" t="s">
        <v>631</v>
      </c>
      <c r="BF125" t="s">
        <v>1239</v>
      </c>
      <c r="BG125" s="170">
        <v>23757.38</v>
      </c>
      <c r="BH125" t="str">
        <f t="shared" si="15"/>
        <v>femme</v>
      </c>
    </row>
    <row r="126" spans="1:60" x14ac:dyDescent="0.2">
      <c r="A126" s="163" t="s">
        <v>257</v>
      </c>
      <c r="B126" s="164" t="str">
        <f t="shared" si="10"/>
        <v>GONDOUIN</v>
      </c>
      <c r="C126" s="165" t="str">
        <f t="shared" si="11"/>
        <v>Bernard</v>
      </c>
      <c r="D126" t="s">
        <v>15</v>
      </c>
      <c r="E126" t="str">
        <f t="shared" si="12"/>
        <v>Nice</v>
      </c>
      <c r="F126" t="s">
        <v>248</v>
      </c>
      <c r="G126">
        <v>3617</v>
      </c>
      <c r="H126" s="171">
        <f t="shared" si="13"/>
        <v>38141.879999999997</v>
      </c>
      <c r="I126" t="s">
        <v>17</v>
      </c>
      <c r="J126" s="109">
        <v>26305</v>
      </c>
      <c r="K126">
        <f t="shared" ca="1" si="14"/>
        <v>45</v>
      </c>
      <c r="L126" s="53"/>
      <c r="R126" s="53"/>
      <c r="S126" s="54">
        <v>33698</v>
      </c>
      <c r="U126" s="53"/>
      <c r="V126" s="53"/>
      <c r="W126" s="55"/>
      <c r="X126" s="57">
        <f t="shared" ca="1" si="19"/>
        <v>0</v>
      </c>
      <c r="Y126" s="57">
        <v>0</v>
      </c>
      <c r="AB126" s="11"/>
      <c r="AC126" s="58"/>
      <c r="BA126" s="69" t="s">
        <v>750</v>
      </c>
      <c r="BB126" s="69" t="s">
        <v>246</v>
      </c>
      <c r="BC126" t="s">
        <v>1073</v>
      </c>
      <c r="BD126" t="s">
        <v>1074</v>
      </c>
      <c r="BE126" s="69" t="s">
        <v>631</v>
      </c>
      <c r="BF126" t="s">
        <v>1239</v>
      </c>
      <c r="BG126" s="170">
        <v>38141.879999999997</v>
      </c>
      <c r="BH126" t="str">
        <f t="shared" si="15"/>
        <v>homme</v>
      </c>
    </row>
    <row r="127" spans="1:60" x14ac:dyDescent="0.2">
      <c r="A127" s="163" t="s">
        <v>259</v>
      </c>
      <c r="B127" s="164" t="str">
        <f t="shared" si="10"/>
        <v>GORZINSKY</v>
      </c>
      <c r="C127" s="165" t="str">
        <f t="shared" si="11"/>
        <v>Odette</v>
      </c>
      <c r="D127" t="s">
        <v>19</v>
      </c>
      <c r="E127" t="str">
        <f t="shared" si="12"/>
        <v>Paris</v>
      </c>
      <c r="F127" t="s">
        <v>88</v>
      </c>
      <c r="G127">
        <v>3874</v>
      </c>
      <c r="H127" s="171">
        <f t="shared" si="13"/>
        <v>41599.53</v>
      </c>
      <c r="I127" t="s">
        <v>12</v>
      </c>
      <c r="J127" s="109">
        <v>25218</v>
      </c>
      <c r="K127">
        <f t="shared" ca="1" si="14"/>
        <v>48</v>
      </c>
      <c r="L127" s="53"/>
      <c r="R127" s="53"/>
      <c r="S127" s="54">
        <v>32298</v>
      </c>
      <c r="U127" s="53"/>
      <c r="V127" s="53"/>
      <c r="W127" s="55"/>
      <c r="X127" s="57">
        <f t="shared" ca="1" si="19"/>
        <v>0</v>
      </c>
      <c r="Y127" s="57">
        <v>0</v>
      </c>
      <c r="AB127" s="11"/>
      <c r="AC127" s="58"/>
      <c r="BA127" s="69" t="s">
        <v>750</v>
      </c>
      <c r="BB127" s="69" t="s">
        <v>43</v>
      </c>
      <c r="BC127" t="s">
        <v>1075</v>
      </c>
      <c r="BD127" t="s">
        <v>258</v>
      </c>
      <c r="BE127" s="69" t="s">
        <v>628</v>
      </c>
      <c r="BF127" t="s">
        <v>1238</v>
      </c>
      <c r="BG127" s="170">
        <v>41599.53</v>
      </c>
      <c r="BH127" t="str">
        <f t="shared" si="15"/>
        <v>femme</v>
      </c>
    </row>
    <row r="128" spans="1:60" x14ac:dyDescent="0.2">
      <c r="A128" s="163" t="s">
        <v>261</v>
      </c>
      <c r="B128" s="164" t="str">
        <f t="shared" si="10"/>
        <v>GOUILLON</v>
      </c>
      <c r="C128" s="165" t="str">
        <f t="shared" si="11"/>
        <v>Chantal</v>
      </c>
      <c r="D128" t="s">
        <v>10</v>
      </c>
      <c r="E128" t="str">
        <f t="shared" si="12"/>
        <v>Nice</v>
      </c>
      <c r="F128" t="s">
        <v>54</v>
      </c>
      <c r="G128">
        <v>3589</v>
      </c>
      <c r="H128" s="171">
        <f t="shared" si="13"/>
        <v>23209.34</v>
      </c>
      <c r="I128" t="s">
        <v>12</v>
      </c>
      <c r="J128" s="109">
        <v>31647</v>
      </c>
      <c r="K128">
        <f t="shared" ca="1" si="14"/>
        <v>31</v>
      </c>
      <c r="L128" s="53"/>
      <c r="R128" s="53"/>
      <c r="S128" s="54">
        <v>40160</v>
      </c>
      <c r="U128" s="53"/>
      <c r="V128" s="53"/>
      <c r="W128" s="55"/>
      <c r="X128" s="57">
        <f t="shared" ca="1" si="19"/>
        <v>0</v>
      </c>
      <c r="Y128" s="57">
        <v>0</v>
      </c>
      <c r="AB128" s="11"/>
      <c r="AC128" s="58"/>
      <c r="BA128" s="69" t="s">
        <v>750</v>
      </c>
      <c r="BB128" s="69" t="s">
        <v>258</v>
      </c>
      <c r="BC128" t="s">
        <v>1076</v>
      </c>
      <c r="BD128" t="s">
        <v>260</v>
      </c>
      <c r="BE128" s="69" t="s">
        <v>628</v>
      </c>
      <c r="BF128" t="s">
        <v>1239</v>
      </c>
      <c r="BG128" s="170">
        <v>23209.34</v>
      </c>
      <c r="BH128" t="str">
        <f t="shared" si="15"/>
        <v>femme</v>
      </c>
    </row>
    <row r="129" spans="1:60" x14ac:dyDescent="0.2">
      <c r="A129" s="163" t="s">
        <v>262</v>
      </c>
      <c r="B129" s="164" t="str">
        <f t="shared" si="10"/>
        <v>GOYER</v>
      </c>
      <c r="C129" s="165" t="str">
        <f t="shared" si="11"/>
        <v>Brigitte</v>
      </c>
      <c r="D129" t="s">
        <v>10</v>
      </c>
      <c r="E129" t="str">
        <f t="shared" si="12"/>
        <v>Nice</v>
      </c>
      <c r="F129" t="s">
        <v>211</v>
      </c>
      <c r="G129">
        <v>3824</v>
      </c>
      <c r="H129" s="171">
        <f t="shared" si="13"/>
        <v>22882.92</v>
      </c>
      <c r="I129" t="s">
        <v>12</v>
      </c>
      <c r="J129" s="109">
        <v>26859</v>
      </c>
      <c r="K129">
        <f t="shared" ca="1" si="14"/>
        <v>44</v>
      </c>
      <c r="L129" s="53"/>
      <c r="R129" s="53"/>
      <c r="S129" s="54">
        <v>33873</v>
      </c>
      <c r="U129" s="53"/>
      <c r="V129" s="53"/>
      <c r="W129" s="55"/>
      <c r="X129" s="57">
        <f t="shared" ca="1" si="19"/>
        <v>0</v>
      </c>
      <c r="Y129" s="57">
        <v>0</v>
      </c>
      <c r="AB129" s="11"/>
      <c r="AC129" s="58"/>
      <c r="BA129" s="69" t="s">
        <v>750</v>
      </c>
      <c r="BB129" s="69" t="s">
        <v>76</v>
      </c>
      <c r="BC129" t="s">
        <v>1077</v>
      </c>
      <c r="BD129" t="s">
        <v>236</v>
      </c>
      <c r="BE129" s="69" t="s">
        <v>631</v>
      </c>
      <c r="BF129" t="s">
        <v>1239</v>
      </c>
      <c r="BG129" s="170">
        <v>22882.92</v>
      </c>
      <c r="BH129" t="str">
        <f t="shared" si="15"/>
        <v>femme</v>
      </c>
    </row>
    <row r="130" spans="1:60" x14ac:dyDescent="0.2">
      <c r="A130" s="163" t="s">
        <v>264</v>
      </c>
      <c r="B130" s="164" t="str">
        <f t="shared" ref="B130:B193" si="20">IF(France,BC130,BA130)</f>
        <v>GRAIN</v>
      </c>
      <c r="C130" s="165" t="str">
        <f t="shared" ref="C130:C193" si="21">IF(France,BD130,BB130)</f>
        <v>Laurence</v>
      </c>
      <c r="D130" t="s">
        <v>10</v>
      </c>
      <c r="E130" t="str">
        <f t="shared" ref="E130:E193" si="22">IF(France,BF130,BE130)</f>
        <v>Nice</v>
      </c>
      <c r="F130" t="s">
        <v>172</v>
      </c>
      <c r="G130">
        <v>3448</v>
      </c>
      <c r="H130" s="171">
        <f t="shared" ref="H130:H193" si="23">IF(France,BG130,ROUND(coeff*BG130,0))</f>
        <v>23995.19</v>
      </c>
      <c r="I130" t="s">
        <v>12</v>
      </c>
      <c r="J130" s="109">
        <v>28940</v>
      </c>
      <c r="K130">
        <f t="shared" ref="K130:K193" ca="1" si="24">DATEDIF(J130,DernierJour,"y")</f>
        <v>38</v>
      </c>
      <c r="L130" s="53"/>
      <c r="R130" s="53"/>
      <c r="S130" s="54">
        <v>35819</v>
      </c>
      <c r="U130" s="53"/>
      <c r="V130" s="53"/>
      <c r="W130" s="55"/>
      <c r="X130" s="57">
        <f t="shared" ca="1" si="19"/>
        <v>3</v>
      </c>
      <c r="Y130" s="57">
        <v>9</v>
      </c>
      <c r="AB130" s="11"/>
      <c r="AC130" s="58"/>
      <c r="BA130" s="69" t="s">
        <v>750</v>
      </c>
      <c r="BB130" s="69" t="s">
        <v>897</v>
      </c>
      <c r="BC130" t="s">
        <v>1078</v>
      </c>
      <c r="BD130" t="s">
        <v>263</v>
      </c>
      <c r="BE130" s="69" t="s">
        <v>631</v>
      </c>
      <c r="BF130" t="s">
        <v>1239</v>
      </c>
      <c r="BG130" s="170">
        <v>23995.19</v>
      </c>
      <c r="BH130" t="str">
        <f t="shared" si="15"/>
        <v>femme</v>
      </c>
    </row>
    <row r="131" spans="1:60" x14ac:dyDescent="0.2">
      <c r="A131" s="163" t="s">
        <v>265</v>
      </c>
      <c r="B131" s="164" t="str">
        <f t="shared" si="20"/>
        <v>GUELT</v>
      </c>
      <c r="C131" s="165" t="str">
        <f t="shared" si="21"/>
        <v>Monique</v>
      </c>
      <c r="D131" t="s">
        <v>19</v>
      </c>
      <c r="E131" t="str">
        <f t="shared" si="22"/>
        <v>Paris</v>
      </c>
      <c r="F131" t="s">
        <v>250</v>
      </c>
      <c r="G131">
        <v>3116</v>
      </c>
      <c r="H131" s="171">
        <f t="shared" si="23"/>
        <v>50391.54</v>
      </c>
      <c r="I131" t="s">
        <v>12</v>
      </c>
      <c r="J131" s="109">
        <v>27261</v>
      </c>
      <c r="K131">
        <f t="shared" ca="1" si="24"/>
        <v>43</v>
      </c>
      <c r="L131" s="53"/>
      <c r="R131" s="53"/>
      <c r="S131" s="54">
        <v>35612</v>
      </c>
      <c r="U131" s="53"/>
      <c r="V131" s="53"/>
      <c r="W131" s="55"/>
      <c r="X131" s="57">
        <f t="shared" ca="1" si="19"/>
        <v>0</v>
      </c>
      <c r="Y131" s="57">
        <v>0</v>
      </c>
      <c r="AB131" s="11"/>
      <c r="AC131" s="58"/>
      <c r="BA131" s="69" t="s">
        <v>750</v>
      </c>
      <c r="BB131" s="69" t="s">
        <v>896</v>
      </c>
      <c r="BC131" t="s">
        <v>1079</v>
      </c>
      <c r="BD131" t="s">
        <v>43</v>
      </c>
      <c r="BE131" s="69" t="s">
        <v>631</v>
      </c>
      <c r="BF131" t="s">
        <v>1238</v>
      </c>
      <c r="BG131" s="170">
        <v>50391.54</v>
      </c>
      <c r="BH131" t="str">
        <f t="shared" ref="BH131:BH194" si="25">I131</f>
        <v>femme</v>
      </c>
    </row>
    <row r="132" spans="1:60" x14ac:dyDescent="0.2">
      <c r="A132" s="163" t="s">
        <v>266</v>
      </c>
      <c r="B132" s="164" t="str">
        <f t="shared" si="20"/>
        <v>GUILLE</v>
      </c>
      <c r="C132" s="165" t="str">
        <f t="shared" si="21"/>
        <v>Jean</v>
      </c>
      <c r="D132" t="s">
        <v>10</v>
      </c>
      <c r="E132" t="str">
        <f t="shared" si="22"/>
        <v>Nice</v>
      </c>
      <c r="F132" t="s">
        <v>28</v>
      </c>
      <c r="G132">
        <v>3143</v>
      </c>
      <c r="H132" s="171">
        <f t="shared" si="23"/>
        <v>31181.32</v>
      </c>
      <c r="I132" t="s">
        <v>17</v>
      </c>
      <c r="J132" s="109">
        <v>24220</v>
      </c>
      <c r="K132">
        <f t="shared" ca="1" si="24"/>
        <v>51</v>
      </c>
      <c r="L132" s="53"/>
      <c r="R132" s="53"/>
      <c r="S132" s="54">
        <v>31558</v>
      </c>
      <c r="U132" s="53"/>
      <c r="V132" s="53"/>
      <c r="W132" s="55"/>
      <c r="X132" s="57">
        <f t="shared" ca="1" si="19"/>
        <v>0</v>
      </c>
      <c r="Y132" s="57">
        <v>0</v>
      </c>
      <c r="AB132" s="11"/>
      <c r="AC132" s="58"/>
      <c r="BA132" s="69" t="s">
        <v>751</v>
      </c>
      <c r="BB132" s="69" t="s">
        <v>899</v>
      </c>
      <c r="BC132" t="s">
        <v>1080</v>
      </c>
      <c r="BD132" t="s">
        <v>13</v>
      </c>
      <c r="BE132" s="69" t="s">
        <v>631</v>
      </c>
      <c r="BF132" t="s">
        <v>1239</v>
      </c>
      <c r="BG132" s="170">
        <v>31181.32</v>
      </c>
      <c r="BH132" t="str">
        <f t="shared" si="25"/>
        <v>homme</v>
      </c>
    </row>
    <row r="133" spans="1:60" x14ac:dyDescent="0.2">
      <c r="A133" s="163" t="s">
        <v>267</v>
      </c>
      <c r="B133" s="164" t="str">
        <f t="shared" si="20"/>
        <v>GUITTON</v>
      </c>
      <c r="C133" s="165" t="str">
        <f t="shared" si="21"/>
        <v>Francis</v>
      </c>
      <c r="D133" t="s">
        <v>15</v>
      </c>
      <c r="E133" t="str">
        <f t="shared" si="22"/>
        <v>Nice</v>
      </c>
      <c r="F133" t="s">
        <v>41</v>
      </c>
      <c r="G133">
        <v>3675</v>
      </c>
      <c r="H133" s="171">
        <f t="shared" si="23"/>
        <v>33063.879999999997</v>
      </c>
      <c r="I133" t="s">
        <v>17</v>
      </c>
      <c r="J133" s="109">
        <v>28621</v>
      </c>
      <c r="K133">
        <f t="shared" ca="1" si="24"/>
        <v>39</v>
      </c>
      <c r="L133" s="53"/>
      <c r="R133" s="53"/>
      <c r="S133" s="54">
        <v>35666</v>
      </c>
      <c r="U133" s="53"/>
      <c r="V133" s="53"/>
      <c r="W133" s="55"/>
      <c r="X133" s="57">
        <f t="shared" ca="1" si="19"/>
        <v>0</v>
      </c>
      <c r="Y133" s="57">
        <v>0</v>
      </c>
      <c r="AB133" s="11"/>
      <c r="AC133" s="58"/>
      <c r="BA133" s="69" t="s">
        <v>751</v>
      </c>
      <c r="BB133" s="69" t="s">
        <v>149</v>
      </c>
      <c r="BC133" t="s">
        <v>1081</v>
      </c>
      <c r="BD133" t="s">
        <v>213</v>
      </c>
      <c r="BE133" s="69" t="s">
        <v>631</v>
      </c>
      <c r="BF133" t="s">
        <v>1239</v>
      </c>
      <c r="BG133" s="170">
        <v>33063.879999999997</v>
      </c>
      <c r="BH133" t="str">
        <f t="shared" si="25"/>
        <v>homme</v>
      </c>
    </row>
    <row r="134" spans="1:60" x14ac:dyDescent="0.2">
      <c r="A134" s="163" t="s">
        <v>268</v>
      </c>
      <c r="B134" s="164" t="str">
        <f t="shared" si="20"/>
        <v>GUTFREUND</v>
      </c>
      <c r="C134" s="165" t="str">
        <f t="shared" si="21"/>
        <v>Dominique</v>
      </c>
      <c r="D134" t="s">
        <v>10</v>
      </c>
      <c r="E134" t="str">
        <f t="shared" si="22"/>
        <v>Nice</v>
      </c>
      <c r="F134" t="s">
        <v>103</v>
      </c>
      <c r="G134">
        <v>3140</v>
      </c>
      <c r="H134" s="171">
        <f t="shared" si="23"/>
        <v>24226.5</v>
      </c>
      <c r="I134" t="s">
        <v>12</v>
      </c>
      <c r="J134" s="109">
        <v>34147</v>
      </c>
      <c r="K134">
        <f t="shared" ca="1" si="24"/>
        <v>24</v>
      </c>
      <c r="L134" s="53"/>
      <c r="R134" s="53"/>
      <c r="S134" s="54">
        <v>42651</v>
      </c>
      <c r="U134" s="53"/>
      <c r="V134" s="53"/>
      <c r="W134" s="55"/>
      <c r="X134" s="57">
        <f ca="1">IF(RAND()&lt;0.01,INT(1/VALUE(LEFT($D134,1))*RAND()*10),0)</f>
        <v>0</v>
      </c>
      <c r="Y134" s="57">
        <v>0</v>
      </c>
      <c r="AB134" s="11"/>
      <c r="AC134" s="58"/>
      <c r="BA134" s="69" t="s">
        <v>751</v>
      </c>
      <c r="BB134" s="69" t="s">
        <v>898</v>
      </c>
      <c r="BC134" t="s">
        <v>1082</v>
      </c>
      <c r="BD134" t="s">
        <v>149</v>
      </c>
      <c r="BE134" s="69" t="s">
        <v>631</v>
      </c>
      <c r="BF134" t="s">
        <v>1239</v>
      </c>
      <c r="BG134" s="170">
        <v>24226.5</v>
      </c>
      <c r="BH134" t="str">
        <f t="shared" si="25"/>
        <v>femme</v>
      </c>
    </row>
    <row r="135" spans="1:60" x14ac:dyDescent="0.2">
      <c r="A135" s="163" t="s">
        <v>269</v>
      </c>
      <c r="B135" s="164" t="str">
        <f t="shared" si="20"/>
        <v>GUYOT</v>
      </c>
      <c r="C135" s="165" t="str">
        <f t="shared" si="21"/>
        <v>Pierre</v>
      </c>
      <c r="D135" t="s">
        <v>10</v>
      </c>
      <c r="E135" t="str">
        <f t="shared" si="22"/>
        <v>Paris</v>
      </c>
      <c r="G135">
        <v>3007</v>
      </c>
      <c r="H135" s="171">
        <f t="shared" si="23"/>
        <v>24234.720000000001</v>
      </c>
      <c r="I135" t="s">
        <v>17</v>
      </c>
      <c r="J135" s="109">
        <v>25779</v>
      </c>
      <c r="K135">
        <f t="shared" ca="1" si="24"/>
        <v>47</v>
      </c>
      <c r="L135" s="53"/>
      <c r="R135" s="53"/>
      <c r="S135" s="54">
        <v>32976</v>
      </c>
      <c r="U135" s="53"/>
      <c r="V135" s="53"/>
      <c r="W135" s="55"/>
      <c r="X135" s="57">
        <f ca="1">IF(RAND()&lt;0.1,INT(1/VALUE(LEFT($D135,1))*RAND()*10),0)+IF(RAND()&lt;0.05,INT(1/VALUE(LEFT($D135,1))*RAND()*15),0)</f>
        <v>5</v>
      </c>
      <c r="Y135" s="57">
        <v>0</v>
      </c>
      <c r="AB135" s="11"/>
      <c r="AC135" s="58"/>
      <c r="BA135" s="69" t="s">
        <v>752</v>
      </c>
      <c r="BB135" s="69" t="s">
        <v>276</v>
      </c>
      <c r="BC135" t="s">
        <v>1083</v>
      </c>
      <c r="BD135" t="s">
        <v>1084</v>
      </c>
      <c r="BE135" s="69" t="s">
        <v>631</v>
      </c>
      <c r="BF135" t="s">
        <v>1238</v>
      </c>
      <c r="BG135" s="170">
        <v>24234.720000000001</v>
      </c>
      <c r="BH135" t="str">
        <f t="shared" si="25"/>
        <v>homme</v>
      </c>
    </row>
    <row r="136" spans="1:60" x14ac:dyDescent="0.2">
      <c r="A136" s="163" t="s">
        <v>272</v>
      </c>
      <c r="B136" s="164" t="str">
        <f t="shared" si="20"/>
        <v>HABRANT</v>
      </c>
      <c r="C136" s="165" t="str">
        <f t="shared" si="21"/>
        <v>Julie</v>
      </c>
      <c r="D136" t="s">
        <v>10</v>
      </c>
      <c r="E136" t="str">
        <f t="shared" si="22"/>
        <v>Paris</v>
      </c>
      <c r="F136" t="s">
        <v>148</v>
      </c>
      <c r="G136">
        <v>3115</v>
      </c>
      <c r="H136" s="171">
        <f t="shared" si="23"/>
        <v>30383.99</v>
      </c>
      <c r="I136" t="s">
        <v>12</v>
      </c>
      <c r="J136" s="109">
        <v>34078</v>
      </c>
      <c r="K136">
        <f t="shared" ca="1" si="24"/>
        <v>24</v>
      </c>
      <c r="L136" s="53"/>
      <c r="R136" s="53"/>
      <c r="S136" s="54">
        <v>41838</v>
      </c>
      <c r="U136" s="53"/>
      <c r="V136" s="53"/>
      <c r="W136" s="55"/>
      <c r="X136" s="57">
        <f ca="1">IF(RAND()&lt;0.1,INT(1/VALUE(LEFT($D136,1))*RAND()*10),0)</f>
        <v>0</v>
      </c>
      <c r="Y136" s="57">
        <v>0</v>
      </c>
      <c r="AB136" s="11"/>
      <c r="AC136" s="58"/>
      <c r="BA136" s="69" t="s">
        <v>752</v>
      </c>
      <c r="BB136" s="69" t="s">
        <v>271</v>
      </c>
      <c r="BC136" t="s">
        <v>1085</v>
      </c>
      <c r="BD136" t="s">
        <v>271</v>
      </c>
      <c r="BE136" s="69" t="s">
        <v>628</v>
      </c>
      <c r="BF136" t="s">
        <v>1238</v>
      </c>
      <c r="BG136" s="170">
        <v>30383.99</v>
      </c>
      <c r="BH136" t="str">
        <f t="shared" si="25"/>
        <v>femme</v>
      </c>
    </row>
    <row r="137" spans="1:60" x14ac:dyDescent="0.2">
      <c r="A137" s="163" t="s">
        <v>274</v>
      </c>
      <c r="B137" s="164" t="str">
        <f t="shared" si="20"/>
        <v>HARAULT</v>
      </c>
      <c r="C137" s="165" t="str">
        <f t="shared" si="21"/>
        <v>Armelle</v>
      </c>
      <c r="D137" t="s">
        <v>10</v>
      </c>
      <c r="E137" t="str">
        <f t="shared" si="22"/>
        <v>Nice</v>
      </c>
      <c r="F137" t="s">
        <v>270</v>
      </c>
      <c r="G137">
        <v>3711</v>
      </c>
      <c r="H137" s="171">
        <f t="shared" si="23"/>
        <v>19907.93</v>
      </c>
      <c r="I137" t="s">
        <v>12</v>
      </c>
      <c r="J137" s="109">
        <v>22938</v>
      </c>
      <c r="K137">
        <f t="shared" ca="1" si="24"/>
        <v>55</v>
      </c>
      <c r="L137" s="53"/>
      <c r="R137" s="53"/>
      <c r="S137" s="54">
        <v>29785</v>
      </c>
      <c r="U137" s="53"/>
      <c r="V137" s="53"/>
      <c r="W137" s="55"/>
      <c r="X137" s="57">
        <f t="shared" ref="X137:X144" ca="1" si="26">IF(RAND()&lt;0.1,INT(1/VALUE(LEFT($D137,1))*RAND()*10),0)+IF(RAND()&lt;0.05,INT(1/VALUE(LEFT($D137,1))*RAND()*15),0)</f>
        <v>0</v>
      </c>
      <c r="Y137" s="57">
        <v>0</v>
      </c>
      <c r="AB137" s="11"/>
      <c r="AC137" s="58"/>
      <c r="BA137" s="69" t="s">
        <v>752</v>
      </c>
      <c r="BB137" s="69" t="s">
        <v>634</v>
      </c>
      <c r="BC137" t="s">
        <v>1086</v>
      </c>
      <c r="BD137" t="s">
        <v>273</v>
      </c>
      <c r="BE137" s="69" t="s">
        <v>628</v>
      </c>
      <c r="BF137" t="s">
        <v>1239</v>
      </c>
      <c r="BG137" s="170">
        <v>19907.93</v>
      </c>
      <c r="BH137" t="str">
        <f t="shared" si="25"/>
        <v>femme</v>
      </c>
    </row>
    <row r="138" spans="1:60" x14ac:dyDescent="0.2">
      <c r="A138" s="163" t="s">
        <v>277</v>
      </c>
      <c r="B138" s="164" t="str">
        <f t="shared" si="20"/>
        <v>HERBÉ</v>
      </c>
      <c r="C138" s="165" t="str">
        <f t="shared" si="21"/>
        <v>Joelle</v>
      </c>
      <c r="D138" t="s">
        <v>10</v>
      </c>
      <c r="E138" t="str">
        <f t="shared" si="22"/>
        <v>Nice</v>
      </c>
      <c r="F138" t="s">
        <v>135</v>
      </c>
      <c r="G138">
        <v>3954</v>
      </c>
      <c r="H138" s="171">
        <f t="shared" si="23"/>
        <v>25040.53</v>
      </c>
      <c r="I138" t="s">
        <v>12</v>
      </c>
      <c r="J138" s="109">
        <v>33202</v>
      </c>
      <c r="K138">
        <f t="shared" ca="1" si="24"/>
        <v>27</v>
      </c>
      <c r="L138" s="53"/>
      <c r="R138" s="53"/>
      <c r="S138" s="54">
        <v>40434</v>
      </c>
      <c r="U138" s="53"/>
      <c r="V138" s="53"/>
      <c r="W138" s="55"/>
      <c r="X138" s="57">
        <f t="shared" ca="1" si="26"/>
        <v>0</v>
      </c>
      <c r="Y138" s="57">
        <v>0</v>
      </c>
      <c r="AB138" s="11"/>
      <c r="AC138" s="58"/>
      <c r="BA138" s="69" t="s">
        <v>752</v>
      </c>
      <c r="BB138" s="69" t="s">
        <v>278</v>
      </c>
      <c r="BC138" t="s">
        <v>1087</v>
      </c>
      <c r="BD138" t="s">
        <v>276</v>
      </c>
      <c r="BE138" s="69" t="s">
        <v>628</v>
      </c>
      <c r="BF138" t="s">
        <v>1239</v>
      </c>
      <c r="BG138" s="170">
        <v>25040.53</v>
      </c>
      <c r="BH138" t="str">
        <f t="shared" si="25"/>
        <v>femme</v>
      </c>
    </row>
    <row r="139" spans="1:60" x14ac:dyDescent="0.2">
      <c r="A139" s="163" t="s">
        <v>279</v>
      </c>
      <c r="B139" s="164" t="str">
        <f t="shared" si="20"/>
        <v>HERCLICH</v>
      </c>
      <c r="C139" s="165" t="str">
        <f t="shared" si="21"/>
        <v>Laura</v>
      </c>
      <c r="D139" t="s">
        <v>10</v>
      </c>
      <c r="E139" t="str">
        <f t="shared" si="22"/>
        <v>Paris</v>
      </c>
      <c r="F139" t="s">
        <v>275</v>
      </c>
      <c r="G139">
        <v>3078</v>
      </c>
      <c r="H139" s="171">
        <f t="shared" si="23"/>
        <v>28023.64</v>
      </c>
      <c r="I139" t="s">
        <v>12</v>
      </c>
      <c r="J139" s="109">
        <v>26377</v>
      </c>
      <c r="K139">
        <f t="shared" ca="1" si="24"/>
        <v>45</v>
      </c>
      <c r="L139" s="53"/>
      <c r="R139" s="53"/>
      <c r="S139" s="54">
        <v>33390</v>
      </c>
      <c r="U139" s="53"/>
      <c r="V139" s="53"/>
      <c r="W139" s="55"/>
      <c r="X139" s="57">
        <f t="shared" ca="1" si="26"/>
        <v>2</v>
      </c>
      <c r="Y139" s="57">
        <v>0</v>
      </c>
      <c r="AB139" s="11"/>
      <c r="AC139" s="58"/>
      <c r="BA139" s="69" t="s">
        <v>752</v>
      </c>
      <c r="BB139" s="69" t="s">
        <v>884</v>
      </c>
      <c r="BC139" t="s">
        <v>1088</v>
      </c>
      <c r="BD139" t="s">
        <v>278</v>
      </c>
      <c r="BE139" s="69" t="s">
        <v>631</v>
      </c>
      <c r="BF139" t="s">
        <v>1238</v>
      </c>
      <c r="BG139" s="170">
        <v>28023.64</v>
      </c>
      <c r="BH139" t="str">
        <f t="shared" si="25"/>
        <v>femme</v>
      </c>
    </row>
    <row r="140" spans="1:60" x14ac:dyDescent="0.2">
      <c r="A140" s="163" t="s">
        <v>280</v>
      </c>
      <c r="B140" s="164" t="str">
        <f t="shared" si="20"/>
        <v>HERMANT</v>
      </c>
      <c r="C140" s="165" t="str">
        <f t="shared" si="21"/>
        <v>Jean-Pierre</v>
      </c>
      <c r="D140" t="s">
        <v>19</v>
      </c>
      <c r="E140" t="str">
        <f t="shared" si="22"/>
        <v>Nice</v>
      </c>
      <c r="F140" t="s">
        <v>282</v>
      </c>
      <c r="G140">
        <v>3991</v>
      </c>
      <c r="H140" s="171">
        <f t="shared" si="23"/>
        <v>56397.05</v>
      </c>
      <c r="I140" t="s">
        <v>17</v>
      </c>
      <c r="J140" s="109">
        <v>23073</v>
      </c>
      <c r="K140">
        <f t="shared" ca="1" si="24"/>
        <v>54</v>
      </c>
      <c r="L140" s="53"/>
      <c r="R140" s="53"/>
      <c r="S140" s="54">
        <v>30579</v>
      </c>
      <c r="U140" s="53"/>
      <c r="V140" s="53"/>
      <c r="W140" s="55"/>
      <c r="X140" s="57">
        <f t="shared" ca="1" si="26"/>
        <v>0</v>
      </c>
      <c r="Y140" s="57">
        <v>0</v>
      </c>
      <c r="AB140" s="11"/>
      <c r="AC140" s="58"/>
      <c r="BA140" s="69" t="s">
        <v>753</v>
      </c>
      <c r="BB140" s="69" t="s">
        <v>236</v>
      </c>
      <c r="BC140" t="s">
        <v>1089</v>
      </c>
      <c r="BD140" t="s">
        <v>926</v>
      </c>
      <c r="BE140" s="69" t="s">
        <v>631</v>
      </c>
      <c r="BF140" t="s">
        <v>1239</v>
      </c>
      <c r="BG140" s="170">
        <v>56397.05</v>
      </c>
      <c r="BH140" t="str">
        <f t="shared" si="25"/>
        <v>homme</v>
      </c>
    </row>
    <row r="141" spans="1:60" x14ac:dyDescent="0.2">
      <c r="A141" s="163" t="s">
        <v>281</v>
      </c>
      <c r="B141" s="164" t="str">
        <f t="shared" si="20"/>
        <v>HERSELIN</v>
      </c>
      <c r="C141" s="165" t="str">
        <f t="shared" si="21"/>
        <v>Brigitte</v>
      </c>
      <c r="D141" t="s">
        <v>10</v>
      </c>
      <c r="E141" t="str">
        <f t="shared" si="22"/>
        <v>Nice</v>
      </c>
      <c r="F141" t="s">
        <v>88</v>
      </c>
      <c r="G141">
        <v>3685</v>
      </c>
      <c r="H141" s="171">
        <f t="shared" si="23"/>
        <v>19842.34</v>
      </c>
      <c r="I141" t="s">
        <v>12</v>
      </c>
      <c r="J141" s="109">
        <v>25503</v>
      </c>
      <c r="K141">
        <f t="shared" ca="1" si="24"/>
        <v>48</v>
      </c>
      <c r="L141" s="53"/>
      <c r="R141" s="53"/>
      <c r="S141" s="54">
        <v>32865</v>
      </c>
      <c r="U141" s="53"/>
      <c r="V141" s="53"/>
      <c r="W141" s="55"/>
      <c r="X141" s="57">
        <f t="shared" ca="1" si="26"/>
        <v>9</v>
      </c>
      <c r="Y141" s="57">
        <v>0</v>
      </c>
      <c r="AB141" s="11"/>
      <c r="AC141" s="58"/>
      <c r="BA141" s="69" t="s">
        <v>753</v>
      </c>
      <c r="BB141" s="69" t="s">
        <v>283</v>
      </c>
      <c r="BC141" t="s">
        <v>1090</v>
      </c>
      <c r="BD141" t="s">
        <v>236</v>
      </c>
      <c r="BE141" s="69" t="s">
        <v>631</v>
      </c>
      <c r="BF141" t="s">
        <v>1239</v>
      </c>
      <c r="BG141" s="170">
        <v>19842.34</v>
      </c>
      <c r="BH141" t="str">
        <f t="shared" si="25"/>
        <v>femme</v>
      </c>
    </row>
    <row r="142" spans="1:60" x14ac:dyDescent="0.2">
      <c r="A142" s="163" t="s">
        <v>284</v>
      </c>
      <c r="B142" s="164" t="str">
        <f t="shared" si="20"/>
        <v>HEURAUX</v>
      </c>
      <c r="C142" s="165" t="str">
        <f t="shared" si="21"/>
        <v>Catherine</v>
      </c>
      <c r="D142" t="s">
        <v>10</v>
      </c>
      <c r="E142" t="str">
        <f t="shared" si="22"/>
        <v>Nice</v>
      </c>
      <c r="F142" t="s">
        <v>56</v>
      </c>
      <c r="G142">
        <v>3691</v>
      </c>
      <c r="H142" s="171">
        <f t="shared" si="23"/>
        <v>24005.82</v>
      </c>
      <c r="I142" t="s">
        <v>12</v>
      </c>
      <c r="J142" s="109">
        <v>26084</v>
      </c>
      <c r="K142">
        <f t="shared" ca="1" si="24"/>
        <v>46</v>
      </c>
      <c r="L142" s="53"/>
      <c r="R142" s="53"/>
      <c r="S142" s="54">
        <v>33373</v>
      </c>
      <c r="U142" s="53"/>
      <c r="V142" s="53"/>
      <c r="W142" s="55"/>
      <c r="X142" s="57">
        <f t="shared" ca="1" si="26"/>
        <v>0</v>
      </c>
      <c r="Y142" s="57">
        <v>0</v>
      </c>
      <c r="AB142" s="11"/>
      <c r="AC142" s="58"/>
      <c r="BA142" s="69" t="s">
        <v>753</v>
      </c>
      <c r="BB142" s="69" t="s">
        <v>285</v>
      </c>
      <c r="BC142" t="s">
        <v>1091</v>
      </c>
      <c r="BD142" t="s">
        <v>283</v>
      </c>
      <c r="BE142" s="69" t="s">
        <v>631</v>
      </c>
      <c r="BF142" t="s">
        <v>1239</v>
      </c>
      <c r="BG142" s="170">
        <v>24005.82</v>
      </c>
      <c r="BH142" t="str">
        <f t="shared" si="25"/>
        <v>femme</v>
      </c>
    </row>
    <row r="143" spans="1:60" x14ac:dyDescent="0.2">
      <c r="A143" s="163" t="s">
        <v>286</v>
      </c>
      <c r="B143" s="164" t="str">
        <f t="shared" si="20"/>
        <v>HUSETOWSKI</v>
      </c>
      <c r="C143" s="165" t="str">
        <f t="shared" si="21"/>
        <v>Franca</v>
      </c>
      <c r="D143" t="s">
        <v>10</v>
      </c>
      <c r="E143" t="str">
        <f t="shared" si="22"/>
        <v>Nice</v>
      </c>
      <c r="F143" t="s">
        <v>33</v>
      </c>
      <c r="G143">
        <v>3998</v>
      </c>
      <c r="H143" s="171">
        <f t="shared" si="23"/>
        <v>26464.36</v>
      </c>
      <c r="I143" t="s">
        <v>12</v>
      </c>
      <c r="J143" s="109">
        <v>23454</v>
      </c>
      <c r="K143">
        <f t="shared" ca="1" si="24"/>
        <v>53</v>
      </c>
      <c r="L143" s="53"/>
      <c r="R143" s="53"/>
      <c r="S143" s="54">
        <v>30292</v>
      </c>
      <c r="U143" s="53"/>
      <c r="V143" s="53"/>
      <c r="W143" s="55"/>
      <c r="X143" s="57">
        <f t="shared" ca="1" si="26"/>
        <v>0</v>
      </c>
      <c r="Y143" s="57">
        <v>0</v>
      </c>
      <c r="AB143" s="11"/>
      <c r="AC143" s="58"/>
      <c r="BA143" s="69" t="s">
        <v>753</v>
      </c>
      <c r="BB143" s="69" t="s">
        <v>900</v>
      </c>
      <c r="BC143" t="s">
        <v>1092</v>
      </c>
      <c r="BD143" t="s">
        <v>285</v>
      </c>
      <c r="BE143" s="69" t="s">
        <v>631</v>
      </c>
      <c r="BF143" t="s">
        <v>1239</v>
      </c>
      <c r="BG143" s="170">
        <v>26464.36</v>
      </c>
      <c r="BH143" t="str">
        <f t="shared" si="25"/>
        <v>femme</v>
      </c>
    </row>
    <row r="144" spans="1:60" x14ac:dyDescent="0.2">
      <c r="A144" s="163" t="s">
        <v>287</v>
      </c>
      <c r="B144" s="164" t="str">
        <f t="shared" si="20"/>
        <v>ILARDO</v>
      </c>
      <c r="C144" s="165" t="str">
        <f t="shared" si="21"/>
        <v>Sylvie</v>
      </c>
      <c r="D144" t="s">
        <v>19</v>
      </c>
      <c r="E144" t="str">
        <f t="shared" si="22"/>
        <v>Paris</v>
      </c>
      <c r="F144" t="s">
        <v>54</v>
      </c>
      <c r="G144">
        <v>3071</v>
      </c>
      <c r="H144" s="171">
        <f t="shared" si="23"/>
        <v>38918.239999999998</v>
      </c>
      <c r="I144" t="s">
        <v>12</v>
      </c>
      <c r="J144" s="109">
        <v>32643</v>
      </c>
      <c r="K144">
        <f t="shared" ca="1" si="24"/>
        <v>28</v>
      </c>
      <c r="L144" s="53"/>
      <c r="R144" s="53"/>
      <c r="S144" s="54">
        <v>40617</v>
      </c>
      <c r="U144" s="53"/>
      <c r="V144" s="53"/>
      <c r="W144" s="55"/>
      <c r="X144" s="57">
        <f t="shared" ca="1" si="26"/>
        <v>0</v>
      </c>
      <c r="Y144" s="57">
        <v>0</v>
      </c>
      <c r="AB144" s="11"/>
      <c r="AC144" s="58"/>
      <c r="BA144" s="69" t="s">
        <v>753</v>
      </c>
      <c r="BB144" s="69" t="s">
        <v>37</v>
      </c>
      <c r="BC144" t="s">
        <v>1093</v>
      </c>
      <c r="BD144" t="s">
        <v>37</v>
      </c>
      <c r="BE144" s="69" t="s">
        <v>628</v>
      </c>
      <c r="BF144" t="s">
        <v>1238</v>
      </c>
      <c r="BG144" s="170">
        <v>38918.239999999998</v>
      </c>
      <c r="BH144" t="str">
        <f t="shared" si="25"/>
        <v>femme</v>
      </c>
    </row>
    <row r="145" spans="1:60" x14ac:dyDescent="0.2">
      <c r="A145" s="163" t="s">
        <v>288</v>
      </c>
      <c r="B145" s="164" t="str">
        <f t="shared" si="20"/>
        <v>IMMEUBLE</v>
      </c>
      <c r="C145" s="165" t="str">
        <f t="shared" si="21"/>
        <v>Sylvie</v>
      </c>
      <c r="D145" t="s">
        <v>15</v>
      </c>
      <c r="E145" t="str">
        <f t="shared" si="22"/>
        <v>Paris</v>
      </c>
      <c r="F145" t="s">
        <v>54</v>
      </c>
      <c r="G145">
        <v>3156</v>
      </c>
      <c r="H145" s="171">
        <f t="shared" si="23"/>
        <v>31448.52</v>
      </c>
      <c r="I145" t="s">
        <v>12</v>
      </c>
      <c r="J145" s="109">
        <v>34862</v>
      </c>
      <c r="K145">
        <f t="shared" ca="1" si="24"/>
        <v>22</v>
      </c>
      <c r="L145" s="53"/>
      <c r="R145" s="53"/>
      <c r="S145" s="54">
        <v>41740</v>
      </c>
      <c r="U145" s="53"/>
      <c r="V145" s="53"/>
      <c r="W145" s="55"/>
      <c r="X145" s="57">
        <f ca="1">IF(RAND()&lt;0.1,INT(1/VALUE(LEFT($D145,1))*RAND()*10),0)</f>
        <v>0</v>
      </c>
      <c r="Y145" s="57">
        <v>0</v>
      </c>
      <c r="AB145" s="11"/>
      <c r="AC145" s="58"/>
      <c r="BA145" s="69" t="s">
        <v>754</v>
      </c>
      <c r="BB145" s="69" t="s">
        <v>901</v>
      </c>
      <c r="BC145" t="s">
        <v>1094</v>
      </c>
      <c r="BD145" t="s">
        <v>37</v>
      </c>
      <c r="BE145" s="69" t="s">
        <v>631</v>
      </c>
      <c r="BF145" t="s">
        <v>1238</v>
      </c>
      <c r="BG145" s="170">
        <v>31448.52</v>
      </c>
      <c r="BH145" t="str">
        <f t="shared" si="25"/>
        <v>femme</v>
      </c>
    </row>
    <row r="146" spans="1:60" x14ac:dyDescent="0.2">
      <c r="A146" s="163" t="s">
        <v>134</v>
      </c>
      <c r="B146" s="164" t="str">
        <f t="shared" si="20"/>
        <v>JOLIBOIS</v>
      </c>
      <c r="C146" s="165" t="str">
        <f t="shared" si="21"/>
        <v>Michele</v>
      </c>
      <c r="D146" t="s">
        <v>85</v>
      </c>
      <c r="E146" t="str">
        <f t="shared" si="22"/>
        <v>Paris</v>
      </c>
      <c r="F146" t="s">
        <v>135</v>
      </c>
      <c r="G146">
        <v>3022</v>
      </c>
      <c r="H146" s="171">
        <f t="shared" si="23"/>
        <v>78959.28</v>
      </c>
      <c r="I146" t="s">
        <v>12</v>
      </c>
      <c r="J146" s="109">
        <v>29421</v>
      </c>
      <c r="K146">
        <f t="shared" ca="1" si="24"/>
        <v>37</v>
      </c>
      <c r="L146" s="53"/>
      <c r="R146" s="53"/>
      <c r="S146" s="54">
        <v>39348</v>
      </c>
      <c r="U146" s="53"/>
      <c r="V146" s="53"/>
      <c r="W146" s="55"/>
      <c r="X146" s="57">
        <f t="shared" ref="X146:X155" ca="1" si="27">IF(RAND()&lt;0.1,INT(1/VALUE(LEFT($D146,1))*RAND()*10),0)+IF(RAND()&lt;0.05,INT(1/VALUE(LEFT($D146,1))*RAND()*15),0)</f>
        <v>0</v>
      </c>
      <c r="Y146" s="57">
        <v>0</v>
      </c>
      <c r="AB146" s="11"/>
      <c r="AC146" s="58"/>
      <c r="BA146" s="69" t="s">
        <v>754</v>
      </c>
      <c r="BB146" s="69" t="s">
        <v>52</v>
      </c>
      <c r="BC146" t="s">
        <v>1095</v>
      </c>
      <c r="BD146" t="s">
        <v>52</v>
      </c>
      <c r="BE146" s="69" t="s">
        <v>628</v>
      </c>
      <c r="BF146" t="s">
        <v>1238</v>
      </c>
      <c r="BG146" s="170">
        <v>78959.28</v>
      </c>
      <c r="BH146" t="str">
        <f t="shared" si="25"/>
        <v>femme</v>
      </c>
    </row>
    <row r="147" spans="1:60" x14ac:dyDescent="0.2">
      <c r="A147" s="163" t="s">
        <v>292</v>
      </c>
      <c r="B147" s="164" t="str">
        <f t="shared" si="20"/>
        <v>JOLY</v>
      </c>
      <c r="C147" s="165" t="str">
        <f t="shared" si="21"/>
        <v>Gautier</v>
      </c>
      <c r="D147" t="s">
        <v>10</v>
      </c>
      <c r="E147" t="str">
        <f t="shared" si="22"/>
        <v>Nice</v>
      </c>
      <c r="F147" t="s">
        <v>180</v>
      </c>
      <c r="G147">
        <v>3040</v>
      </c>
      <c r="H147" s="171">
        <f t="shared" si="23"/>
        <v>14703.91</v>
      </c>
      <c r="I147" t="s">
        <v>17</v>
      </c>
      <c r="J147" s="109">
        <v>26429</v>
      </c>
      <c r="K147">
        <f t="shared" ca="1" si="24"/>
        <v>45</v>
      </c>
      <c r="L147" s="53"/>
      <c r="R147" s="53"/>
      <c r="S147" s="54">
        <v>34839</v>
      </c>
      <c r="U147" s="53"/>
      <c r="V147" s="53"/>
      <c r="W147" s="55"/>
      <c r="X147" s="57">
        <f t="shared" ca="1" si="27"/>
        <v>8</v>
      </c>
      <c r="Y147" s="57">
        <v>0</v>
      </c>
      <c r="AB147" s="11"/>
      <c r="AC147" s="58"/>
      <c r="BA147" s="69" t="s">
        <v>754</v>
      </c>
      <c r="BB147" s="69" t="s">
        <v>37</v>
      </c>
      <c r="BC147" t="s">
        <v>1096</v>
      </c>
      <c r="BD147" t="s">
        <v>1097</v>
      </c>
      <c r="BE147" s="69" t="s">
        <v>628</v>
      </c>
      <c r="BF147" t="s">
        <v>1239</v>
      </c>
      <c r="BG147" s="170">
        <v>14703.91</v>
      </c>
      <c r="BH147" t="str">
        <f t="shared" si="25"/>
        <v>homme</v>
      </c>
    </row>
    <row r="148" spans="1:60" x14ac:dyDescent="0.2">
      <c r="A148" s="163" t="s">
        <v>293</v>
      </c>
      <c r="B148" s="164" t="str">
        <f t="shared" si="20"/>
        <v>JULIENSE</v>
      </c>
      <c r="C148" s="165" t="str">
        <f t="shared" si="21"/>
        <v>Gautier</v>
      </c>
      <c r="D148" t="s">
        <v>19</v>
      </c>
      <c r="E148" t="str">
        <f t="shared" si="22"/>
        <v>Nice</v>
      </c>
      <c r="F148" t="s">
        <v>294</v>
      </c>
      <c r="G148">
        <v>3592</v>
      </c>
      <c r="H148" s="171">
        <f t="shared" si="23"/>
        <v>42157.16</v>
      </c>
      <c r="I148" t="s">
        <v>17</v>
      </c>
      <c r="J148" s="109">
        <v>31907</v>
      </c>
      <c r="K148">
        <f t="shared" ca="1" si="24"/>
        <v>30</v>
      </c>
      <c r="L148" s="53"/>
      <c r="R148" s="53"/>
      <c r="S148" s="54">
        <v>38741</v>
      </c>
      <c r="U148" s="53"/>
      <c r="V148" s="53"/>
      <c r="W148" s="55"/>
      <c r="X148" s="57">
        <f t="shared" ca="1" si="27"/>
        <v>0</v>
      </c>
      <c r="Y148" s="57">
        <v>0</v>
      </c>
      <c r="AB148" s="11"/>
      <c r="AC148" s="58"/>
      <c r="BA148" s="69" t="s">
        <v>755</v>
      </c>
      <c r="BB148" s="69" t="s">
        <v>902</v>
      </c>
      <c r="BC148" t="s">
        <v>1098</v>
      </c>
      <c r="BD148" t="s">
        <v>1097</v>
      </c>
      <c r="BE148" s="69" t="s">
        <v>631</v>
      </c>
      <c r="BF148" t="s">
        <v>1239</v>
      </c>
      <c r="BG148" s="170">
        <v>42157.16</v>
      </c>
      <c r="BH148" t="str">
        <f t="shared" si="25"/>
        <v>homme</v>
      </c>
    </row>
    <row r="149" spans="1:60" x14ac:dyDescent="0.2">
      <c r="A149" s="163" t="s">
        <v>532</v>
      </c>
      <c r="B149" s="164" t="str">
        <f t="shared" si="20"/>
        <v>JULIENSE</v>
      </c>
      <c r="C149" s="165" t="str">
        <f t="shared" si="21"/>
        <v>Marie-Thérèse</v>
      </c>
      <c r="D149" t="s">
        <v>85</v>
      </c>
      <c r="E149" t="str">
        <f t="shared" si="22"/>
        <v>Nice</v>
      </c>
      <c r="F149" t="s">
        <v>533</v>
      </c>
      <c r="G149">
        <v>3243</v>
      </c>
      <c r="H149" s="171">
        <f t="shared" si="23"/>
        <v>111160.62</v>
      </c>
      <c r="I149" t="s">
        <v>12</v>
      </c>
      <c r="J149" s="109">
        <v>22280</v>
      </c>
      <c r="K149">
        <f t="shared" ca="1" si="24"/>
        <v>57</v>
      </c>
      <c r="L149" s="53"/>
      <c r="R149" s="53"/>
      <c r="S149" s="54">
        <v>29597</v>
      </c>
      <c r="U149" s="53"/>
      <c r="V149" s="53"/>
      <c r="W149" s="55"/>
      <c r="X149" s="57">
        <f t="shared" ca="1" si="27"/>
        <v>0</v>
      </c>
      <c r="Y149" s="57">
        <v>0</v>
      </c>
      <c r="AB149" s="11"/>
      <c r="AC149" s="58"/>
      <c r="BA149" s="69" t="s">
        <v>756</v>
      </c>
      <c r="BB149" s="69" t="s">
        <v>447</v>
      </c>
      <c r="BC149" t="s">
        <v>1098</v>
      </c>
      <c r="BD149" t="s">
        <v>447</v>
      </c>
      <c r="BE149" s="69" t="s">
        <v>631</v>
      </c>
      <c r="BF149" t="s">
        <v>1239</v>
      </c>
      <c r="BG149" s="170">
        <v>111160.62</v>
      </c>
      <c r="BH149" t="str">
        <f t="shared" si="25"/>
        <v>femme</v>
      </c>
    </row>
    <row r="150" spans="1:60" x14ac:dyDescent="0.2">
      <c r="A150" s="163" t="s">
        <v>299</v>
      </c>
      <c r="B150" s="164" t="str">
        <f t="shared" si="20"/>
        <v>JULIENSE</v>
      </c>
      <c r="C150" s="165" t="str">
        <f t="shared" si="21"/>
        <v>Matthieu</v>
      </c>
      <c r="D150" t="s">
        <v>15</v>
      </c>
      <c r="E150" t="str">
        <f t="shared" si="22"/>
        <v>Paris</v>
      </c>
      <c r="F150" t="s">
        <v>194</v>
      </c>
      <c r="G150">
        <v>3063</v>
      </c>
      <c r="H150" s="171">
        <f t="shared" si="23"/>
        <v>33135.870000000003</v>
      </c>
      <c r="I150" t="s">
        <v>17</v>
      </c>
      <c r="J150" s="109">
        <v>30821</v>
      </c>
      <c r="K150">
        <f t="shared" ca="1" si="24"/>
        <v>33</v>
      </c>
      <c r="L150" s="53"/>
      <c r="R150" s="53"/>
      <c r="S150" s="54">
        <v>38430</v>
      </c>
      <c r="U150" s="53"/>
      <c r="V150" s="53"/>
      <c r="W150" s="55"/>
      <c r="X150" s="57">
        <f t="shared" ca="1" si="27"/>
        <v>0</v>
      </c>
      <c r="Y150" s="57">
        <v>4</v>
      </c>
      <c r="AB150" s="11"/>
      <c r="AC150" s="58"/>
      <c r="BA150" s="69" t="s">
        <v>757</v>
      </c>
      <c r="BB150" s="69" t="s">
        <v>888</v>
      </c>
      <c r="BC150" t="s">
        <v>1098</v>
      </c>
      <c r="BD150" t="s">
        <v>1099</v>
      </c>
      <c r="BE150" s="69" t="s">
        <v>628</v>
      </c>
      <c r="BF150" t="s">
        <v>1238</v>
      </c>
      <c r="BG150" s="170">
        <v>33135.870000000003</v>
      </c>
      <c r="BH150" t="str">
        <f t="shared" si="25"/>
        <v>homme</v>
      </c>
    </row>
    <row r="151" spans="1:60" x14ac:dyDescent="0.2">
      <c r="A151" s="163" t="s">
        <v>301</v>
      </c>
      <c r="B151" s="164" t="str">
        <f t="shared" si="20"/>
        <v>KAC</v>
      </c>
      <c r="C151" s="165" t="str">
        <f t="shared" si="21"/>
        <v>Christine</v>
      </c>
      <c r="D151" t="s">
        <v>15</v>
      </c>
      <c r="E151" t="str">
        <f t="shared" si="22"/>
        <v>Nice</v>
      </c>
      <c r="F151" t="s">
        <v>61</v>
      </c>
      <c r="G151">
        <v>3169</v>
      </c>
      <c r="H151" s="171">
        <f t="shared" si="23"/>
        <v>30237.83</v>
      </c>
      <c r="I151" t="s">
        <v>12</v>
      </c>
      <c r="J151" s="109">
        <v>25601</v>
      </c>
      <c r="K151">
        <f t="shared" ca="1" si="24"/>
        <v>47</v>
      </c>
      <c r="L151" s="53"/>
      <c r="R151" s="53"/>
      <c r="S151" s="54">
        <v>34251</v>
      </c>
      <c r="U151" s="53"/>
      <c r="V151" s="53"/>
      <c r="W151" s="55"/>
      <c r="X151" s="57">
        <f t="shared" ca="1" si="27"/>
        <v>0</v>
      </c>
      <c r="Y151" s="57">
        <v>1</v>
      </c>
      <c r="AB151" s="11"/>
      <c r="AC151" s="58"/>
      <c r="BA151" s="69" t="s">
        <v>758</v>
      </c>
      <c r="BB151" s="69" t="s">
        <v>300</v>
      </c>
      <c r="BC151" t="s">
        <v>1100</v>
      </c>
      <c r="BD151" t="s">
        <v>300</v>
      </c>
      <c r="BE151" s="69" t="s">
        <v>631</v>
      </c>
      <c r="BF151" t="s">
        <v>1239</v>
      </c>
      <c r="BG151" s="170">
        <v>30237.83</v>
      </c>
      <c r="BH151" t="str">
        <f t="shared" si="25"/>
        <v>femme</v>
      </c>
    </row>
    <row r="152" spans="1:60" x14ac:dyDescent="0.2">
      <c r="A152" s="163" t="s">
        <v>302</v>
      </c>
      <c r="B152" s="164" t="str">
        <f t="shared" si="20"/>
        <v>KARSENTY</v>
      </c>
      <c r="C152" s="165" t="str">
        <f t="shared" si="21"/>
        <v>Christian</v>
      </c>
      <c r="D152" t="s">
        <v>10</v>
      </c>
      <c r="E152" t="str">
        <f t="shared" si="22"/>
        <v>Nice</v>
      </c>
      <c r="F152" t="s">
        <v>135</v>
      </c>
      <c r="G152">
        <v>3593</v>
      </c>
      <c r="H152" s="171">
        <f t="shared" si="23"/>
        <v>30103.26</v>
      </c>
      <c r="I152" t="s">
        <v>17</v>
      </c>
      <c r="J152" s="109">
        <v>33485</v>
      </c>
      <c r="K152">
        <f t="shared" ca="1" si="24"/>
        <v>26</v>
      </c>
      <c r="L152" s="53"/>
      <c r="R152" s="53"/>
      <c r="S152" s="54">
        <v>40396</v>
      </c>
      <c r="U152" s="53"/>
      <c r="V152" s="53"/>
      <c r="W152" s="55"/>
      <c r="X152" s="57">
        <f t="shared" ca="1" si="27"/>
        <v>0</v>
      </c>
      <c r="Y152" s="57">
        <v>0</v>
      </c>
      <c r="AB152" s="11"/>
      <c r="AC152" s="58"/>
      <c r="BA152" s="69" t="s">
        <v>759</v>
      </c>
      <c r="BB152" s="69" t="s">
        <v>303</v>
      </c>
      <c r="BC152" t="s">
        <v>1101</v>
      </c>
      <c r="BD152" t="s">
        <v>1006</v>
      </c>
      <c r="BE152" s="69" t="s">
        <v>628</v>
      </c>
      <c r="BF152" t="s">
        <v>1239</v>
      </c>
      <c r="BG152" s="170">
        <v>30103.26</v>
      </c>
      <c r="BH152" t="str">
        <f t="shared" si="25"/>
        <v>homme</v>
      </c>
    </row>
    <row r="153" spans="1:60" x14ac:dyDescent="0.2">
      <c r="A153" s="163" t="s">
        <v>304</v>
      </c>
      <c r="B153" s="164" t="str">
        <f t="shared" si="20"/>
        <v>KILBURG</v>
      </c>
      <c r="C153" s="165" t="str">
        <f t="shared" si="21"/>
        <v>Caroline</v>
      </c>
      <c r="D153" t="s">
        <v>10</v>
      </c>
      <c r="E153" t="str">
        <f t="shared" si="22"/>
        <v>Paris</v>
      </c>
      <c r="F153" t="s">
        <v>187</v>
      </c>
      <c r="G153">
        <v>3144</v>
      </c>
      <c r="H153" s="171">
        <f t="shared" si="23"/>
        <v>25601.89</v>
      </c>
      <c r="I153" t="s">
        <v>12</v>
      </c>
      <c r="J153" s="109">
        <v>33220</v>
      </c>
      <c r="K153">
        <f t="shared" ca="1" si="24"/>
        <v>27</v>
      </c>
      <c r="L153" s="53"/>
      <c r="R153" s="53"/>
      <c r="S153" s="54">
        <v>41346</v>
      </c>
      <c r="U153" s="53"/>
      <c r="V153" s="53"/>
      <c r="W153" s="55"/>
      <c r="X153" s="57">
        <f t="shared" ca="1" si="27"/>
        <v>0</v>
      </c>
      <c r="Y153" s="57">
        <v>0</v>
      </c>
      <c r="AB153" s="11"/>
      <c r="AC153" s="58"/>
      <c r="BA153" s="69" t="s">
        <v>759</v>
      </c>
      <c r="BB153" s="69" t="s">
        <v>13</v>
      </c>
      <c r="BC153" t="s">
        <v>1102</v>
      </c>
      <c r="BD153" t="s">
        <v>303</v>
      </c>
      <c r="BE153" s="69" t="s">
        <v>631</v>
      </c>
      <c r="BF153" t="s">
        <v>1238</v>
      </c>
      <c r="BG153" s="170">
        <v>25601.89</v>
      </c>
      <c r="BH153" t="str">
        <f t="shared" si="25"/>
        <v>femme</v>
      </c>
    </row>
    <row r="154" spans="1:60" x14ac:dyDescent="0.2">
      <c r="A154" s="163" t="s">
        <v>305</v>
      </c>
      <c r="B154" s="164" t="str">
        <f t="shared" si="20"/>
        <v>KONGOLO</v>
      </c>
      <c r="C154" s="165" t="str">
        <f t="shared" si="21"/>
        <v>David</v>
      </c>
      <c r="D154" t="s">
        <v>10</v>
      </c>
      <c r="E154" t="str">
        <f t="shared" si="22"/>
        <v>Nice</v>
      </c>
      <c r="F154" t="s">
        <v>90</v>
      </c>
      <c r="G154">
        <v>3248</v>
      </c>
      <c r="H154" s="171">
        <f t="shared" si="23"/>
        <v>30625.69</v>
      </c>
      <c r="I154" t="s">
        <v>17</v>
      </c>
      <c r="J154" s="109">
        <v>32189</v>
      </c>
      <c r="K154">
        <f t="shared" ca="1" si="24"/>
        <v>29</v>
      </c>
      <c r="L154" s="53"/>
      <c r="R154" s="53"/>
      <c r="S154" s="54">
        <v>40000</v>
      </c>
      <c r="U154" s="53"/>
      <c r="V154" s="53"/>
      <c r="W154" s="55"/>
      <c r="X154" s="57">
        <f t="shared" ca="1" si="27"/>
        <v>0</v>
      </c>
      <c r="Y154" s="57">
        <v>0</v>
      </c>
      <c r="AB154" s="11"/>
      <c r="AC154" s="58"/>
      <c r="BA154" s="69" t="s">
        <v>759</v>
      </c>
      <c r="BB154" s="69" t="s">
        <v>399</v>
      </c>
      <c r="BC154" t="s">
        <v>1103</v>
      </c>
      <c r="BD154" t="s">
        <v>1104</v>
      </c>
      <c r="BE154" s="69" t="s">
        <v>631</v>
      </c>
      <c r="BF154" t="s">
        <v>1239</v>
      </c>
      <c r="BG154" s="170">
        <v>30625.69</v>
      </c>
      <c r="BH154" t="str">
        <f t="shared" si="25"/>
        <v>homme</v>
      </c>
    </row>
    <row r="155" spans="1:60" x14ac:dyDescent="0.2">
      <c r="A155" s="163" t="s">
        <v>306</v>
      </c>
      <c r="B155" s="164" t="str">
        <f t="shared" si="20"/>
        <v>KRIEF</v>
      </c>
      <c r="C155" s="165" t="str">
        <f t="shared" si="21"/>
        <v>Arlette</v>
      </c>
      <c r="D155" t="s">
        <v>10</v>
      </c>
      <c r="E155" t="str">
        <f t="shared" si="22"/>
        <v>Nice</v>
      </c>
      <c r="F155" t="s">
        <v>73</v>
      </c>
      <c r="G155">
        <v>3676</v>
      </c>
      <c r="H155" s="171">
        <f t="shared" si="23"/>
        <v>23769.279999999999</v>
      </c>
      <c r="I155" t="s">
        <v>12</v>
      </c>
      <c r="J155" s="109">
        <v>24167</v>
      </c>
      <c r="K155">
        <f t="shared" ca="1" si="24"/>
        <v>51</v>
      </c>
      <c r="L155" s="53"/>
      <c r="R155" s="53"/>
      <c r="S155" s="54">
        <v>31332</v>
      </c>
      <c r="U155" s="53"/>
      <c r="V155" s="53"/>
      <c r="W155" s="55"/>
      <c r="X155" s="57">
        <f t="shared" ca="1" si="27"/>
        <v>0</v>
      </c>
      <c r="Y155" s="57">
        <v>0</v>
      </c>
      <c r="AB155" s="11"/>
      <c r="AC155" s="58"/>
      <c r="BA155" s="69" t="s">
        <v>760</v>
      </c>
      <c r="BB155" s="69" t="s">
        <v>49</v>
      </c>
      <c r="BC155" t="s">
        <v>1105</v>
      </c>
      <c r="BD155" t="s">
        <v>49</v>
      </c>
      <c r="BE155" s="69" t="s">
        <v>631</v>
      </c>
      <c r="BF155" t="s">
        <v>1239</v>
      </c>
      <c r="BG155" s="170">
        <v>23769.279999999999</v>
      </c>
      <c r="BH155" t="str">
        <f t="shared" si="25"/>
        <v>femme</v>
      </c>
    </row>
    <row r="156" spans="1:60" x14ac:dyDescent="0.2">
      <c r="A156" s="163" t="s">
        <v>308</v>
      </c>
      <c r="B156" s="164" t="str">
        <f t="shared" si="20"/>
        <v>KTORZA</v>
      </c>
      <c r="C156" s="165" t="str">
        <f t="shared" si="21"/>
        <v>Juliette</v>
      </c>
      <c r="D156" t="s">
        <v>10</v>
      </c>
      <c r="E156" t="str">
        <f t="shared" si="22"/>
        <v>Nice</v>
      </c>
      <c r="F156" t="s">
        <v>45</v>
      </c>
      <c r="G156">
        <v>3056</v>
      </c>
      <c r="H156" s="171">
        <f t="shared" si="23"/>
        <v>22033.21</v>
      </c>
      <c r="I156" t="s">
        <v>12</v>
      </c>
      <c r="J156" s="109">
        <v>35679</v>
      </c>
      <c r="K156">
        <f t="shared" ca="1" si="24"/>
        <v>20</v>
      </c>
      <c r="L156" s="53"/>
      <c r="R156" s="53"/>
      <c r="S156" s="54">
        <v>42126</v>
      </c>
      <c r="U156" s="53"/>
      <c r="V156" s="53"/>
      <c r="W156" s="55"/>
      <c r="X156" s="57">
        <f ca="1">IF(RAND()&lt;0.03,INT(1/VALUE(LEFT($D156,1))*RAND()*3),0)</f>
        <v>0</v>
      </c>
      <c r="Y156" s="57">
        <v>0</v>
      </c>
      <c r="AB156" s="11"/>
      <c r="AC156" s="58"/>
      <c r="BA156" s="69" t="s">
        <v>761</v>
      </c>
      <c r="BB156" s="69" t="s">
        <v>307</v>
      </c>
      <c r="BC156" t="s">
        <v>1106</v>
      </c>
      <c r="BD156" t="s">
        <v>307</v>
      </c>
      <c r="BE156" s="69" t="s">
        <v>631</v>
      </c>
      <c r="BF156" t="s">
        <v>1239</v>
      </c>
      <c r="BG156" s="170">
        <v>22033.21</v>
      </c>
      <c r="BH156" t="str">
        <f t="shared" si="25"/>
        <v>femme</v>
      </c>
    </row>
    <row r="157" spans="1:60" x14ac:dyDescent="0.2">
      <c r="A157" s="163" t="s">
        <v>310</v>
      </c>
      <c r="B157" s="164" t="str">
        <f t="shared" si="20"/>
        <v>LACHAUSSÉE</v>
      </c>
      <c r="C157" s="165" t="str">
        <f t="shared" si="21"/>
        <v>Anita</v>
      </c>
      <c r="D157" t="s">
        <v>10</v>
      </c>
      <c r="E157" t="str">
        <f t="shared" si="22"/>
        <v>Nice</v>
      </c>
      <c r="F157" t="s">
        <v>56</v>
      </c>
      <c r="G157">
        <v>3142</v>
      </c>
      <c r="H157" s="171">
        <f t="shared" si="23"/>
        <v>22352.799999999999</v>
      </c>
      <c r="I157" t="s">
        <v>12</v>
      </c>
      <c r="J157" s="109">
        <v>19265</v>
      </c>
      <c r="K157">
        <f t="shared" ca="1" si="24"/>
        <v>65</v>
      </c>
      <c r="L157" s="53"/>
      <c r="R157" s="53"/>
      <c r="S157" s="54">
        <v>30751</v>
      </c>
      <c r="U157" s="53"/>
      <c r="V157" s="53"/>
      <c r="W157" s="55"/>
      <c r="X157" s="57">
        <f ca="1">IF(RAND()&lt;0.1,INT(1/VALUE(LEFT($D157,1))*RAND()*10),0)+IF(RAND()&lt;0.05,INT(1/VALUE(LEFT($D157,1))*RAND()*15),0)</f>
        <v>0</v>
      </c>
      <c r="Y157" s="57">
        <v>0</v>
      </c>
      <c r="AB157" s="11"/>
      <c r="AC157" s="58"/>
      <c r="BA157" s="69" t="s">
        <v>765</v>
      </c>
      <c r="BB157" s="69" t="s">
        <v>903</v>
      </c>
      <c r="BC157" t="s">
        <v>1107</v>
      </c>
      <c r="BD157" t="s">
        <v>309</v>
      </c>
      <c r="BE157" s="69" t="s">
        <v>631</v>
      </c>
      <c r="BF157" t="s">
        <v>1239</v>
      </c>
      <c r="BG157" s="170">
        <v>22352.799999999999</v>
      </c>
      <c r="BH157" t="str">
        <f t="shared" si="25"/>
        <v>femme</v>
      </c>
    </row>
    <row r="158" spans="1:60" x14ac:dyDescent="0.2">
      <c r="A158" s="163" t="s">
        <v>311</v>
      </c>
      <c r="B158" s="164" t="str">
        <f t="shared" si="20"/>
        <v>LACIRE</v>
      </c>
      <c r="C158" s="165" t="str">
        <f t="shared" si="21"/>
        <v>Vincent</v>
      </c>
      <c r="D158" t="s">
        <v>19</v>
      </c>
      <c r="E158" t="str">
        <f t="shared" si="22"/>
        <v>Strasbourg</v>
      </c>
      <c r="F158" t="s">
        <v>282</v>
      </c>
      <c r="G158">
        <v>3668</v>
      </c>
      <c r="H158" s="171">
        <f t="shared" si="23"/>
        <v>55197.45</v>
      </c>
      <c r="I158" t="s">
        <v>17</v>
      </c>
      <c r="J158" s="109">
        <v>35196</v>
      </c>
      <c r="K158">
        <f t="shared" ca="1" si="24"/>
        <v>21</v>
      </c>
      <c r="L158" s="53"/>
      <c r="R158" s="53"/>
      <c r="S158" s="54">
        <v>42336</v>
      </c>
      <c r="U158" s="53"/>
      <c r="V158" s="53"/>
      <c r="W158" s="55"/>
      <c r="X158" s="57">
        <f ca="1">IF(RAND()&lt;0.03,INT(1/VALUE(LEFT($D158,1))*RAND()*3),0)</f>
        <v>0</v>
      </c>
      <c r="Y158" s="57">
        <v>0</v>
      </c>
      <c r="AB158" s="11"/>
      <c r="AC158" s="58"/>
      <c r="BA158" s="69" t="s">
        <v>762</v>
      </c>
      <c r="BB158" s="69" t="s">
        <v>309</v>
      </c>
      <c r="BC158" t="s">
        <v>1108</v>
      </c>
      <c r="BD158" t="s">
        <v>1001</v>
      </c>
      <c r="BE158" s="69" t="s">
        <v>631</v>
      </c>
      <c r="BF158" t="s">
        <v>1240</v>
      </c>
      <c r="BG158" s="170">
        <v>55197.45</v>
      </c>
      <c r="BH158" t="str">
        <f t="shared" si="25"/>
        <v>homme</v>
      </c>
    </row>
    <row r="159" spans="1:60" x14ac:dyDescent="0.2">
      <c r="A159" s="163" t="s">
        <v>313</v>
      </c>
      <c r="B159" s="164" t="str">
        <f t="shared" si="20"/>
        <v>LADD</v>
      </c>
      <c r="C159" s="165" t="str">
        <f t="shared" si="21"/>
        <v>Claude</v>
      </c>
      <c r="D159" t="s">
        <v>15</v>
      </c>
      <c r="E159" t="str">
        <f t="shared" si="22"/>
        <v>Nice</v>
      </c>
      <c r="F159" t="s">
        <v>36</v>
      </c>
      <c r="G159">
        <v>3130</v>
      </c>
      <c r="H159" s="171">
        <f t="shared" si="23"/>
        <v>31065.27</v>
      </c>
      <c r="I159" t="s">
        <v>12</v>
      </c>
      <c r="J159" s="109">
        <v>26884</v>
      </c>
      <c r="K159">
        <f t="shared" ca="1" si="24"/>
        <v>44</v>
      </c>
      <c r="L159" s="53"/>
      <c r="R159" s="53"/>
      <c r="S159" s="54">
        <v>34388</v>
      </c>
      <c r="U159" s="53"/>
      <c r="V159" s="53"/>
      <c r="W159" s="55"/>
      <c r="X159" s="57">
        <f t="shared" ref="X159:X177" ca="1" si="28">IF(RAND()&lt;0.1,INT(1/VALUE(LEFT($D159,1))*RAND()*10),0)+IF(RAND()&lt;0.05,INT(1/VALUE(LEFT($D159,1))*RAND()*15),0)</f>
        <v>0</v>
      </c>
      <c r="Y159" s="57">
        <v>4</v>
      </c>
      <c r="AB159" s="11"/>
      <c r="AC159" s="58"/>
      <c r="BA159" s="69" t="s">
        <v>763</v>
      </c>
      <c r="BB159" s="69" t="s">
        <v>312</v>
      </c>
      <c r="BC159" t="s">
        <v>1109</v>
      </c>
      <c r="BD159" t="s">
        <v>312</v>
      </c>
      <c r="BE159" s="69" t="s">
        <v>631</v>
      </c>
      <c r="BF159" t="s">
        <v>1239</v>
      </c>
      <c r="BG159" s="170">
        <v>31065.27</v>
      </c>
      <c r="BH159" t="str">
        <f t="shared" si="25"/>
        <v>femme</v>
      </c>
    </row>
    <row r="160" spans="1:60" x14ac:dyDescent="0.2">
      <c r="A160" s="163" t="s">
        <v>315</v>
      </c>
      <c r="B160" s="164" t="str">
        <f t="shared" si="20"/>
        <v>LAFORET</v>
      </c>
      <c r="C160" s="165" t="str">
        <f t="shared" si="21"/>
        <v>Clara</v>
      </c>
      <c r="D160" t="s">
        <v>10</v>
      </c>
      <c r="E160" t="str">
        <f t="shared" si="22"/>
        <v>Paris</v>
      </c>
      <c r="F160" t="s">
        <v>88</v>
      </c>
      <c r="G160">
        <v>3607</v>
      </c>
      <c r="H160" s="171">
        <f t="shared" si="23"/>
        <v>25195.54</v>
      </c>
      <c r="I160" t="s">
        <v>12</v>
      </c>
      <c r="J160" s="109">
        <v>26979</v>
      </c>
      <c r="K160">
        <f t="shared" ca="1" si="24"/>
        <v>44</v>
      </c>
      <c r="L160" s="53"/>
      <c r="R160" s="53"/>
      <c r="S160" s="54">
        <v>35014</v>
      </c>
      <c r="U160" s="53"/>
      <c r="V160" s="53"/>
      <c r="W160" s="55"/>
      <c r="X160" s="57">
        <f t="shared" ca="1" si="28"/>
        <v>6</v>
      </c>
      <c r="Y160" s="57">
        <v>0</v>
      </c>
      <c r="AB160" s="11"/>
      <c r="AC160" s="58"/>
      <c r="BA160" s="69" t="s">
        <v>763</v>
      </c>
      <c r="BB160" s="69" t="s">
        <v>904</v>
      </c>
      <c r="BC160" t="s">
        <v>1110</v>
      </c>
      <c r="BD160" t="s">
        <v>314</v>
      </c>
      <c r="BE160" s="69" t="s">
        <v>629</v>
      </c>
      <c r="BF160" t="s">
        <v>1238</v>
      </c>
      <c r="BG160" s="170">
        <v>25195.54</v>
      </c>
      <c r="BH160" t="str">
        <f t="shared" si="25"/>
        <v>femme</v>
      </c>
    </row>
    <row r="161" spans="1:60" x14ac:dyDescent="0.2">
      <c r="A161" s="163" t="s">
        <v>317</v>
      </c>
      <c r="B161" s="164" t="str">
        <f t="shared" si="20"/>
        <v>LAFORET</v>
      </c>
      <c r="C161" s="165" t="str">
        <f t="shared" si="21"/>
        <v>Hubert</v>
      </c>
      <c r="D161" t="s">
        <v>19</v>
      </c>
      <c r="E161" t="str">
        <f t="shared" si="22"/>
        <v>Nice</v>
      </c>
      <c r="F161" t="s">
        <v>316</v>
      </c>
      <c r="G161">
        <v>3551</v>
      </c>
      <c r="H161" s="171">
        <f t="shared" si="23"/>
        <v>57976.97</v>
      </c>
      <c r="I161" t="s">
        <v>17</v>
      </c>
      <c r="J161" s="109">
        <v>34394</v>
      </c>
      <c r="K161">
        <f t="shared" ca="1" si="24"/>
        <v>23</v>
      </c>
      <c r="L161" s="53"/>
      <c r="R161" s="53"/>
      <c r="S161" s="54">
        <v>41608</v>
      </c>
      <c r="U161" s="53"/>
      <c r="V161" s="53"/>
      <c r="W161" s="55"/>
      <c r="X161" s="57">
        <f t="shared" ca="1" si="28"/>
        <v>0</v>
      </c>
      <c r="Y161" s="57">
        <v>0</v>
      </c>
      <c r="AB161" s="11"/>
      <c r="AC161" s="58"/>
      <c r="BA161" s="69" t="s">
        <v>764</v>
      </c>
      <c r="BB161" s="69" t="s">
        <v>314</v>
      </c>
      <c r="BC161" t="s">
        <v>1110</v>
      </c>
      <c r="BD161" t="s">
        <v>1111</v>
      </c>
      <c r="BE161" s="69" t="s">
        <v>628</v>
      </c>
      <c r="BF161" t="s">
        <v>1239</v>
      </c>
      <c r="BG161" s="170">
        <v>57976.97</v>
      </c>
      <c r="BH161" t="str">
        <f t="shared" si="25"/>
        <v>homme</v>
      </c>
    </row>
    <row r="162" spans="1:60" x14ac:dyDescent="0.2">
      <c r="A162" s="163" t="s">
        <v>319</v>
      </c>
      <c r="B162" s="164" t="str">
        <f t="shared" si="20"/>
        <v>LAM</v>
      </c>
      <c r="C162" s="165" t="str">
        <f t="shared" si="21"/>
        <v>Pierrette</v>
      </c>
      <c r="D162" t="s">
        <v>10</v>
      </c>
      <c r="E162" t="str">
        <f t="shared" si="22"/>
        <v>Paris</v>
      </c>
      <c r="F162" t="s">
        <v>320</v>
      </c>
      <c r="G162">
        <v>3718</v>
      </c>
      <c r="H162" s="171">
        <f t="shared" si="23"/>
        <v>24307.919999999998</v>
      </c>
      <c r="I162" t="s">
        <v>12</v>
      </c>
      <c r="J162" s="109">
        <v>26792</v>
      </c>
      <c r="K162">
        <f t="shared" ca="1" si="24"/>
        <v>44</v>
      </c>
      <c r="L162" s="53"/>
      <c r="R162" s="53"/>
      <c r="S162" s="54">
        <v>33889</v>
      </c>
      <c r="U162" s="53"/>
      <c r="V162" s="53"/>
      <c r="W162" s="55"/>
      <c r="X162" s="57">
        <f t="shared" ca="1" si="28"/>
        <v>8</v>
      </c>
      <c r="Y162" s="57">
        <v>0</v>
      </c>
      <c r="AB162" s="11"/>
      <c r="AC162" s="58"/>
      <c r="BA162" s="69" t="s">
        <v>766</v>
      </c>
      <c r="BB162" s="69" t="s">
        <v>318</v>
      </c>
      <c r="BC162" t="s">
        <v>1112</v>
      </c>
      <c r="BD162" t="s">
        <v>318</v>
      </c>
      <c r="BE162" s="69" t="s">
        <v>628</v>
      </c>
      <c r="BF162" t="s">
        <v>1238</v>
      </c>
      <c r="BG162" s="170">
        <v>24307.919999999998</v>
      </c>
      <c r="BH162" t="str">
        <f t="shared" si="25"/>
        <v>femme</v>
      </c>
    </row>
    <row r="163" spans="1:60" x14ac:dyDescent="0.2">
      <c r="A163" s="163" t="s">
        <v>321</v>
      </c>
      <c r="B163" s="164" t="str">
        <f t="shared" si="20"/>
        <v>LAMBERT</v>
      </c>
      <c r="C163" s="165" t="str">
        <f t="shared" si="21"/>
        <v>Geneviève</v>
      </c>
      <c r="D163" t="s">
        <v>10</v>
      </c>
      <c r="E163" t="str">
        <f t="shared" si="22"/>
        <v>Nice</v>
      </c>
      <c r="F163" t="s">
        <v>322</v>
      </c>
      <c r="G163">
        <v>3153</v>
      </c>
      <c r="H163" s="171">
        <f t="shared" si="23"/>
        <v>27355.61</v>
      </c>
      <c r="I163" t="s">
        <v>12</v>
      </c>
      <c r="J163" s="109">
        <v>28680</v>
      </c>
      <c r="K163">
        <f t="shared" ca="1" si="24"/>
        <v>39</v>
      </c>
      <c r="L163" s="53"/>
      <c r="R163" s="53"/>
      <c r="S163" s="54">
        <v>36114</v>
      </c>
      <c r="U163" s="53"/>
      <c r="V163" s="53"/>
      <c r="W163" s="55"/>
      <c r="X163" s="57">
        <f t="shared" ca="1" si="28"/>
        <v>0</v>
      </c>
      <c r="Y163" s="57">
        <v>0</v>
      </c>
      <c r="AB163" s="11"/>
      <c r="AC163" s="58"/>
      <c r="BA163" s="69" t="s">
        <v>767</v>
      </c>
      <c r="BB163" s="69" t="s">
        <v>109</v>
      </c>
      <c r="BC163" t="s">
        <v>1113</v>
      </c>
      <c r="BD163" t="s">
        <v>109</v>
      </c>
      <c r="BE163" s="69" t="s">
        <v>631</v>
      </c>
      <c r="BF163" t="s">
        <v>1239</v>
      </c>
      <c r="BG163" s="170">
        <v>27355.61</v>
      </c>
      <c r="BH163" t="str">
        <f t="shared" si="25"/>
        <v>femme</v>
      </c>
    </row>
    <row r="164" spans="1:60" x14ac:dyDescent="0.2">
      <c r="A164" s="163" t="s">
        <v>422</v>
      </c>
      <c r="B164" s="164" t="str">
        <f t="shared" si="20"/>
        <v>LANDON</v>
      </c>
      <c r="C164" s="165" t="str">
        <f t="shared" si="21"/>
        <v>Marie-Odile</v>
      </c>
      <c r="D164" t="s">
        <v>85</v>
      </c>
      <c r="E164" t="str">
        <f t="shared" si="22"/>
        <v>Nice</v>
      </c>
      <c r="F164" t="s">
        <v>103</v>
      </c>
      <c r="G164">
        <v>3247</v>
      </c>
      <c r="H164" s="171">
        <f t="shared" si="23"/>
        <v>98714.12</v>
      </c>
      <c r="I164" t="s">
        <v>12</v>
      </c>
      <c r="J164" s="109">
        <v>23677</v>
      </c>
      <c r="K164">
        <f t="shared" ca="1" si="24"/>
        <v>53</v>
      </c>
      <c r="L164" s="53"/>
      <c r="R164" s="53"/>
      <c r="S164" s="54">
        <v>31970</v>
      </c>
      <c r="U164" s="53"/>
      <c r="V164" s="53"/>
      <c r="W164" s="55"/>
      <c r="X164" s="57">
        <f t="shared" ca="1" si="28"/>
        <v>0</v>
      </c>
      <c r="Y164" s="57">
        <v>0</v>
      </c>
      <c r="AB164" s="11"/>
      <c r="AC164" s="58"/>
      <c r="BA164" s="69" t="s">
        <v>768</v>
      </c>
      <c r="BB164" s="69" t="s">
        <v>421</v>
      </c>
      <c r="BC164" t="s">
        <v>1114</v>
      </c>
      <c r="BD164" t="s">
        <v>421</v>
      </c>
      <c r="BE164" s="69" t="s">
        <v>631</v>
      </c>
      <c r="BF164" t="s">
        <v>1239</v>
      </c>
      <c r="BG164" s="170">
        <v>98714.12</v>
      </c>
      <c r="BH164" t="str">
        <f t="shared" si="25"/>
        <v>femme</v>
      </c>
    </row>
    <row r="165" spans="1:60" x14ac:dyDescent="0.2">
      <c r="A165" s="163" t="s">
        <v>325</v>
      </c>
      <c r="B165" s="164" t="str">
        <f t="shared" si="20"/>
        <v>LANLO</v>
      </c>
      <c r="C165" s="165" t="str">
        <f t="shared" si="21"/>
        <v>Nathalie</v>
      </c>
      <c r="D165" t="s">
        <v>10</v>
      </c>
      <c r="E165" t="str">
        <f t="shared" si="22"/>
        <v>Nice</v>
      </c>
      <c r="F165" t="s">
        <v>172</v>
      </c>
      <c r="G165">
        <v>3695</v>
      </c>
      <c r="H165" s="171">
        <f t="shared" si="23"/>
        <v>26426.66</v>
      </c>
      <c r="I165" t="s">
        <v>12</v>
      </c>
      <c r="J165" s="109">
        <v>32727</v>
      </c>
      <c r="K165">
        <f t="shared" ca="1" si="24"/>
        <v>28</v>
      </c>
      <c r="L165" s="53"/>
      <c r="R165" s="53"/>
      <c r="S165" s="54">
        <v>39782</v>
      </c>
      <c r="U165" s="53"/>
      <c r="V165" s="53"/>
      <c r="W165" s="55"/>
      <c r="X165" s="57">
        <f t="shared" ca="1" si="28"/>
        <v>0</v>
      </c>
      <c r="Y165" s="57">
        <v>0</v>
      </c>
      <c r="AB165" s="11"/>
      <c r="AC165" s="58"/>
      <c r="BA165" s="69" t="s">
        <v>769</v>
      </c>
      <c r="BB165" s="69" t="s">
        <v>68</v>
      </c>
      <c r="BC165" t="s">
        <v>1115</v>
      </c>
      <c r="BD165" t="s">
        <v>68</v>
      </c>
      <c r="BE165" s="69" t="s">
        <v>631</v>
      </c>
      <c r="BF165" t="s">
        <v>1239</v>
      </c>
      <c r="BG165" s="170">
        <v>26426.66</v>
      </c>
      <c r="BH165" t="str">
        <f t="shared" si="25"/>
        <v>femme</v>
      </c>
    </row>
    <row r="166" spans="1:60" x14ac:dyDescent="0.2">
      <c r="A166" s="163" t="s">
        <v>326</v>
      </c>
      <c r="B166" s="164" t="str">
        <f t="shared" si="20"/>
        <v>LAUB</v>
      </c>
      <c r="C166" s="165" t="str">
        <f t="shared" si="21"/>
        <v>Nicole</v>
      </c>
      <c r="D166" t="s">
        <v>10</v>
      </c>
      <c r="E166" t="str">
        <f t="shared" si="22"/>
        <v>Paris</v>
      </c>
      <c r="F166" t="s">
        <v>327</v>
      </c>
      <c r="G166">
        <v>3333</v>
      </c>
      <c r="H166" s="171">
        <f t="shared" si="23"/>
        <v>23635.279999999999</v>
      </c>
      <c r="I166" t="s">
        <v>12</v>
      </c>
      <c r="J166" s="109">
        <v>23155</v>
      </c>
      <c r="K166">
        <f t="shared" ca="1" si="24"/>
        <v>54</v>
      </c>
      <c r="L166" s="53"/>
      <c r="R166" s="53"/>
      <c r="S166" s="54">
        <v>30485</v>
      </c>
      <c r="U166" s="53"/>
      <c r="V166" s="53"/>
      <c r="W166" s="55"/>
      <c r="X166" s="57">
        <f t="shared" ca="1" si="28"/>
        <v>1</v>
      </c>
      <c r="Y166" s="57">
        <v>0</v>
      </c>
      <c r="AB166" s="11"/>
      <c r="AC166" s="58"/>
      <c r="BA166" s="69" t="s">
        <v>770</v>
      </c>
      <c r="BB166" s="69" t="s">
        <v>132</v>
      </c>
      <c r="BC166" t="s">
        <v>1116</v>
      </c>
      <c r="BD166" t="s">
        <v>132</v>
      </c>
      <c r="BE166" s="69" t="s">
        <v>628</v>
      </c>
      <c r="BF166" t="s">
        <v>1238</v>
      </c>
      <c r="BG166" s="170">
        <v>23635.279999999999</v>
      </c>
      <c r="BH166" t="str">
        <f t="shared" si="25"/>
        <v>femme</v>
      </c>
    </row>
    <row r="167" spans="1:60" x14ac:dyDescent="0.2">
      <c r="A167" s="163" t="s">
        <v>328</v>
      </c>
      <c r="B167" s="164" t="str">
        <f t="shared" si="20"/>
        <v>LE BARBANCHON</v>
      </c>
      <c r="C167" s="165" t="str">
        <f t="shared" si="21"/>
        <v>Jeanine</v>
      </c>
      <c r="D167" t="s">
        <v>10</v>
      </c>
      <c r="E167" t="str">
        <f t="shared" si="22"/>
        <v>Nice</v>
      </c>
      <c r="F167" t="s">
        <v>397</v>
      </c>
      <c r="G167">
        <v>3104</v>
      </c>
      <c r="H167" s="171">
        <f t="shared" si="23"/>
        <v>23762.76</v>
      </c>
      <c r="I167" t="s">
        <v>12</v>
      </c>
      <c r="J167" s="109">
        <v>23833</v>
      </c>
      <c r="K167">
        <f t="shared" ca="1" si="24"/>
        <v>52</v>
      </c>
      <c r="L167" s="53"/>
      <c r="R167" s="53"/>
      <c r="S167" s="54">
        <v>33650</v>
      </c>
      <c r="U167" s="53"/>
      <c r="V167" s="53"/>
      <c r="W167" s="55"/>
      <c r="X167" s="57">
        <f t="shared" ca="1" si="28"/>
        <v>0</v>
      </c>
      <c r="Y167" s="57">
        <v>0</v>
      </c>
      <c r="AB167" s="11"/>
      <c r="AC167" s="58"/>
      <c r="BA167" s="69" t="s">
        <v>773</v>
      </c>
      <c r="BB167" s="69" t="s">
        <v>132</v>
      </c>
      <c r="BC167" t="s">
        <v>1117</v>
      </c>
      <c r="BD167" t="s">
        <v>100</v>
      </c>
      <c r="BE167" s="69" t="s">
        <v>628</v>
      </c>
      <c r="BF167" t="s">
        <v>1239</v>
      </c>
      <c r="BG167" s="170">
        <v>23762.76</v>
      </c>
      <c r="BH167" t="str">
        <f t="shared" si="25"/>
        <v>femme</v>
      </c>
    </row>
    <row r="168" spans="1:60" x14ac:dyDescent="0.2">
      <c r="A168" s="163" t="s">
        <v>329</v>
      </c>
      <c r="B168" s="164" t="str">
        <f t="shared" si="20"/>
        <v>LE HYARIC</v>
      </c>
      <c r="C168" s="165" t="str">
        <f t="shared" si="21"/>
        <v>Nathalie</v>
      </c>
      <c r="D168" t="s">
        <v>10</v>
      </c>
      <c r="E168" t="str">
        <f t="shared" si="22"/>
        <v>Nice</v>
      </c>
      <c r="F168" t="s">
        <v>61</v>
      </c>
      <c r="G168">
        <v>3204</v>
      </c>
      <c r="H168" s="171">
        <f t="shared" si="23"/>
        <v>25023.37</v>
      </c>
      <c r="I168" t="s">
        <v>12</v>
      </c>
      <c r="J168" s="109">
        <v>25265</v>
      </c>
      <c r="K168">
        <f t="shared" ca="1" si="24"/>
        <v>48</v>
      </c>
      <c r="L168" s="53"/>
      <c r="R168" s="53"/>
      <c r="S168" s="54">
        <v>32894</v>
      </c>
      <c r="U168" s="53"/>
      <c r="V168" s="53"/>
      <c r="W168" s="55"/>
      <c r="X168" s="57">
        <f t="shared" ca="1" si="28"/>
        <v>0</v>
      </c>
      <c r="Y168" s="57">
        <v>0</v>
      </c>
      <c r="AB168" s="11"/>
      <c r="AC168" s="58"/>
      <c r="BA168" s="69" t="s">
        <v>774</v>
      </c>
      <c r="BB168" s="69" t="s">
        <v>330</v>
      </c>
      <c r="BC168" t="s">
        <v>1118</v>
      </c>
      <c r="BD168" t="s">
        <v>68</v>
      </c>
      <c r="BE168" s="69" t="s">
        <v>631</v>
      </c>
      <c r="BF168" t="s">
        <v>1239</v>
      </c>
      <c r="BG168" s="170">
        <v>25023.37</v>
      </c>
      <c r="BH168" t="str">
        <f t="shared" si="25"/>
        <v>femme</v>
      </c>
    </row>
    <row r="169" spans="1:60" x14ac:dyDescent="0.2">
      <c r="A169" s="163" t="s">
        <v>396</v>
      </c>
      <c r="B169" s="164" t="str">
        <f t="shared" si="20"/>
        <v>LE LOCH</v>
      </c>
      <c r="C169" s="165" t="str">
        <f t="shared" si="21"/>
        <v>Nicole</v>
      </c>
      <c r="D169" t="s">
        <v>85</v>
      </c>
      <c r="E169" t="str">
        <f t="shared" si="22"/>
        <v>Paris</v>
      </c>
      <c r="F169" t="s">
        <v>33</v>
      </c>
      <c r="G169">
        <v>3105</v>
      </c>
      <c r="H169" s="171">
        <f t="shared" si="23"/>
        <v>78050.97</v>
      </c>
      <c r="I169" t="s">
        <v>12</v>
      </c>
      <c r="J169" s="109">
        <v>24182</v>
      </c>
      <c r="K169">
        <f t="shared" ca="1" si="24"/>
        <v>51</v>
      </c>
      <c r="L169" s="53"/>
      <c r="R169" s="53"/>
      <c r="S169" s="54">
        <v>31377</v>
      </c>
      <c r="U169" s="53"/>
      <c r="V169" s="53"/>
      <c r="W169" s="55"/>
      <c r="X169" s="57">
        <f t="shared" ca="1" si="28"/>
        <v>0</v>
      </c>
      <c r="Y169" s="57">
        <v>0</v>
      </c>
      <c r="AB169" s="11"/>
      <c r="AC169" s="58"/>
      <c r="BA169" s="69" t="s">
        <v>775</v>
      </c>
      <c r="BB169" s="69" t="s">
        <v>334</v>
      </c>
      <c r="BC169" t="s">
        <v>1119</v>
      </c>
      <c r="BD169" t="s">
        <v>132</v>
      </c>
      <c r="BE169" s="69" t="s">
        <v>631</v>
      </c>
      <c r="BF169" t="s">
        <v>1238</v>
      </c>
      <c r="BG169" s="170">
        <v>78050.97</v>
      </c>
      <c r="BH169" t="str">
        <f t="shared" si="25"/>
        <v>femme</v>
      </c>
    </row>
    <row r="170" spans="1:60" x14ac:dyDescent="0.2">
      <c r="A170" s="163" t="s">
        <v>331</v>
      </c>
      <c r="B170" s="164" t="str">
        <f t="shared" si="20"/>
        <v>LE PREVOST</v>
      </c>
      <c r="C170" s="165" t="str">
        <f t="shared" si="21"/>
        <v>Marie-Anne</v>
      </c>
      <c r="D170" t="s">
        <v>85</v>
      </c>
      <c r="E170" t="str">
        <f t="shared" si="22"/>
        <v>Nice</v>
      </c>
      <c r="F170" t="s">
        <v>250</v>
      </c>
      <c r="G170">
        <v>3590</v>
      </c>
      <c r="H170" s="171">
        <f t="shared" si="23"/>
        <v>82860.53</v>
      </c>
      <c r="I170" t="s">
        <v>12</v>
      </c>
      <c r="J170" s="109">
        <v>25334</v>
      </c>
      <c r="K170">
        <f t="shared" ca="1" si="24"/>
        <v>48</v>
      </c>
      <c r="L170" s="53"/>
      <c r="R170" s="53"/>
      <c r="S170" s="54">
        <v>32557</v>
      </c>
      <c r="U170" s="53"/>
      <c r="V170" s="53"/>
      <c r="W170" s="55"/>
      <c r="X170" s="57">
        <f t="shared" ca="1" si="28"/>
        <v>0</v>
      </c>
      <c r="Y170" s="57">
        <v>0</v>
      </c>
      <c r="AB170" s="11"/>
      <c r="AC170" s="58"/>
      <c r="BA170" s="69" t="s">
        <v>771</v>
      </c>
      <c r="BB170" s="69" t="s">
        <v>100</v>
      </c>
      <c r="BC170" t="s">
        <v>1120</v>
      </c>
      <c r="BD170" t="s">
        <v>330</v>
      </c>
      <c r="BE170" s="69" t="s">
        <v>631</v>
      </c>
      <c r="BF170" t="s">
        <v>1239</v>
      </c>
      <c r="BG170" s="170">
        <v>82860.53</v>
      </c>
      <c r="BH170" t="str">
        <f t="shared" si="25"/>
        <v>femme</v>
      </c>
    </row>
    <row r="171" spans="1:60" x14ac:dyDescent="0.2">
      <c r="A171" s="163" t="s">
        <v>335</v>
      </c>
      <c r="B171" s="164" t="str">
        <f t="shared" si="20"/>
        <v>LEBAS</v>
      </c>
      <c r="C171" s="165" t="str">
        <f t="shared" si="21"/>
        <v>Eliane</v>
      </c>
      <c r="D171" t="s">
        <v>10</v>
      </c>
      <c r="E171" t="str">
        <f t="shared" si="22"/>
        <v>Nice</v>
      </c>
      <c r="F171" t="s">
        <v>20</v>
      </c>
      <c r="G171">
        <v>3703</v>
      </c>
      <c r="H171" s="171">
        <f t="shared" si="23"/>
        <v>26726.93</v>
      </c>
      <c r="I171" t="s">
        <v>12</v>
      </c>
      <c r="J171" s="109">
        <v>32205</v>
      </c>
      <c r="K171">
        <f t="shared" ca="1" si="24"/>
        <v>29</v>
      </c>
      <c r="L171" s="53"/>
      <c r="R171" s="53"/>
      <c r="S171" s="54">
        <v>39459</v>
      </c>
      <c r="U171" s="53"/>
      <c r="V171" s="53"/>
      <c r="W171" s="55"/>
      <c r="X171" s="57">
        <f t="shared" ca="1" si="28"/>
        <v>0</v>
      </c>
      <c r="Y171" s="57">
        <v>0</v>
      </c>
      <c r="AB171" s="11"/>
      <c r="AC171" s="58"/>
      <c r="BA171" s="69" t="s">
        <v>772</v>
      </c>
      <c r="BB171" s="69" t="s">
        <v>68</v>
      </c>
      <c r="BC171" t="s">
        <v>1121</v>
      </c>
      <c r="BD171" t="s">
        <v>334</v>
      </c>
      <c r="BE171" s="69" t="s">
        <v>631</v>
      </c>
      <c r="BF171" t="s">
        <v>1239</v>
      </c>
      <c r="BG171" s="170">
        <v>26726.93</v>
      </c>
      <c r="BH171" t="str">
        <f t="shared" si="25"/>
        <v>femme</v>
      </c>
    </row>
    <row r="172" spans="1:60" x14ac:dyDescent="0.2">
      <c r="A172" s="163" t="s">
        <v>336</v>
      </c>
      <c r="B172" s="164" t="str">
        <f t="shared" si="20"/>
        <v>LEBRETON</v>
      </c>
      <c r="C172" s="165" t="str">
        <f t="shared" si="21"/>
        <v>Olivier</v>
      </c>
      <c r="D172" t="s">
        <v>10</v>
      </c>
      <c r="E172" t="str">
        <f t="shared" si="22"/>
        <v>Paris</v>
      </c>
      <c r="F172" t="s">
        <v>154</v>
      </c>
      <c r="G172">
        <v>3124</v>
      </c>
      <c r="H172" s="171">
        <f t="shared" si="23"/>
        <v>27824.44</v>
      </c>
      <c r="I172" t="s">
        <v>17</v>
      </c>
      <c r="J172" s="109">
        <v>28465</v>
      </c>
      <c r="K172">
        <f t="shared" ca="1" si="24"/>
        <v>40</v>
      </c>
      <c r="L172" s="53"/>
      <c r="R172" s="53"/>
      <c r="S172" s="54">
        <v>36261</v>
      </c>
      <c r="U172" s="53"/>
      <c r="V172" s="53"/>
      <c r="W172" s="55"/>
      <c r="X172" s="57">
        <f t="shared" ca="1" si="28"/>
        <v>0</v>
      </c>
      <c r="Y172" s="57">
        <v>0</v>
      </c>
      <c r="AB172" s="11"/>
      <c r="AC172" s="58"/>
      <c r="BA172" s="69" t="s">
        <v>776</v>
      </c>
      <c r="BB172" s="69" t="s">
        <v>891</v>
      </c>
      <c r="BC172" t="s">
        <v>1122</v>
      </c>
      <c r="BD172" t="s">
        <v>921</v>
      </c>
      <c r="BE172" s="69" t="s">
        <v>628</v>
      </c>
      <c r="BF172" t="s">
        <v>1238</v>
      </c>
      <c r="BG172" s="170">
        <v>27824.44</v>
      </c>
      <c r="BH172" t="str">
        <f t="shared" si="25"/>
        <v>homme</v>
      </c>
    </row>
    <row r="173" spans="1:60" x14ac:dyDescent="0.2">
      <c r="A173" s="163" t="s">
        <v>338</v>
      </c>
      <c r="B173" s="164" t="str">
        <f t="shared" si="20"/>
        <v>LEDOUX</v>
      </c>
      <c r="C173" s="165" t="str">
        <f t="shared" si="21"/>
        <v>Madeleine</v>
      </c>
      <c r="D173" t="s">
        <v>10</v>
      </c>
      <c r="E173" t="str">
        <f t="shared" si="22"/>
        <v>Nice</v>
      </c>
      <c r="F173" t="s">
        <v>23</v>
      </c>
      <c r="G173">
        <v>3722</v>
      </c>
      <c r="H173" s="171">
        <f t="shared" si="23"/>
        <v>31727.83</v>
      </c>
      <c r="I173" t="s">
        <v>12</v>
      </c>
      <c r="J173" s="109">
        <v>27849</v>
      </c>
      <c r="K173">
        <f t="shared" ca="1" si="24"/>
        <v>41</v>
      </c>
      <c r="L173" s="53"/>
      <c r="R173" s="53"/>
      <c r="S173" s="54">
        <v>35281</v>
      </c>
      <c r="U173" s="53"/>
      <c r="V173" s="53"/>
      <c r="W173" s="55"/>
      <c r="X173" s="57">
        <f t="shared" ca="1" si="28"/>
        <v>7</v>
      </c>
      <c r="Y173" s="57">
        <v>0</v>
      </c>
      <c r="AB173" s="11"/>
      <c r="AC173" s="58"/>
      <c r="BA173" s="69" t="s">
        <v>777</v>
      </c>
      <c r="BB173" s="69" t="s">
        <v>337</v>
      </c>
      <c r="BC173" t="s">
        <v>1123</v>
      </c>
      <c r="BD173" t="s">
        <v>337</v>
      </c>
      <c r="BE173" s="69" t="s">
        <v>631</v>
      </c>
      <c r="BF173" t="s">
        <v>1239</v>
      </c>
      <c r="BG173" s="170">
        <v>31727.83</v>
      </c>
      <c r="BH173" t="str">
        <f t="shared" si="25"/>
        <v>femme</v>
      </c>
    </row>
    <row r="174" spans="1:60" x14ac:dyDescent="0.2">
      <c r="A174" s="163" t="s">
        <v>339</v>
      </c>
      <c r="B174" s="164" t="str">
        <f t="shared" si="20"/>
        <v>LEE</v>
      </c>
      <c r="C174" s="165" t="str">
        <f t="shared" si="21"/>
        <v>Delphine</v>
      </c>
      <c r="D174" t="s">
        <v>10</v>
      </c>
      <c r="E174" t="str">
        <f t="shared" si="22"/>
        <v>Paris</v>
      </c>
      <c r="F174" t="s">
        <v>20</v>
      </c>
      <c r="G174">
        <v>3010</v>
      </c>
      <c r="H174" s="171">
        <f t="shared" si="23"/>
        <v>22167.06</v>
      </c>
      <c r="I174" t="s">
        <v>12</v>
      </c>
      <c r="J174" s="109">
        <v>23591</v>
      </c>
      <c r="K174">
        <f t="shared" ca="1" si="24"/>
        <v>53</v>
      </c>
      <c r="L174" s="53"/>
      <c r="R174" s="53"/>
      <c r="S174" s="54">
        <v>30171</v>
      </c>
      <c r="U174" s="53"/>
      <c r="V174" s="53"/>
      <c r="W174" s="55"/>
      <c r="X174" s="57">
        <f t="shared" ca="1" si="28"/>
        <v>0</v>
      </c>
      <c r="Y174" s="57">
        <v>0</v>
      </c>
      <c r="AB174" s="11"/>
      <c r="AC174" s="58"/>
      <c r="BA174" s="69" t="s">
        <v>778</v>
      </c>
      <c r="BB174" s="69" t="s">
        <v>72</v>
      </c>
      <c r="BC174" t="s">
        <v>1124</v>
      </c>
      <c r="BD174" t="s">
        <v>146</v>
      </c>
      <c r="BE174" s="69" t="s">
        <v>631</v>
      </c>
      <c r="BF174" t="s">
        <v>1238</v>
      </c>
      <c r="BG174" s="170">
        <v>22167.06</v>
      </c>
      <c r="BH174" t="str">
        <f t="shared" si="25"/>
        <v>femme</v>
      </c>
    </row>
    <row r="175" spans="1:60" x14ac:dyDescent="0.2">
      <c r="A175" s="163" t="s">
        <v>341</v>
      </c>
      <c r="B175" s="164" t="str">
        <f t="shared" si="20"/>
        <v>LEFORT</v>
      </c>
      <c r="C175" s="165" t="str">
        <f t="shared" si="21"/>
        <v>Myriam</v>
      </c>
      <c r="D175" t="s">
        <v>10</v>
      </c>
      <c r="E175" t="str">
        <f t="shared" si="22"/>
        <v>Nice</v>
      </c>
      <c r="F175" t="s">
        <v>28</v>
      </c>
      <c r="G175">
        <v>3055</v>
      </c>
      <c r="H175" s="171">
        <f t="shared" si="23"/>
        <v>26468.06</v>
      </c>
      <c r="I175" t="s">
        <v>12</v>
      </c>
      <c r="J175" s="109">
        <v>33633</v>
      </c>
      <c r="K175">
        <f t="shared" ca="1" si="24"/>
        <v>25</v>
      </c>
      <c r="L175" s="53"/>
      <c r="R175" s="53"/>
      <c r="S175" s="54">
        <v>40361</v>
      </c>
      <c r="U175" s="53"/>
      <c r="V175" s="53"/>
      <c r="W175" s="55"/>
      <c r="X175" s="57">
        <f t="shared" ca="1" si="28"/>
        <v>0</v>
      </c>
      <c r="Y175" s="57">
        <v>0</v>
      </c>
      <c r="AB175" s="11"/>
      <c r="AC175" s="58"/>
      <c r="BA175" s="69" t="s">
        <v>778</v>
      </c>
      <c r="BB175" s="69" t="s">
        <v>146</v>
      </c>
      <c r="BC175" t="s">
        <v>1125</v>
      </c>
      <c r="BD175" t="s">
        <v>340</v>
      </c>
      <c r="BE175" s="69" t="s">
        <v>628</v>
      </c>
      <c r="BF175" t="s">
        <v>1239</v>
      </c>
      <c r="BG175" s="170">
        <v>26468.06</v>
      </c>
      <c r="BH175" t="str">
        <f t="shared" si="25"/>
        <v>femme</v>
      </c>
    </row>
    <row r="176" spans="1:60" x14ac:dyDescent="0.2">
      <c r="A176" s="163" t="s">
        <v>342</v>
      </c>
      <c r="B176" s="164" t="str">
        <f t="shared" si="20"/>
        <v>LEGRAND</v>
      </c>
      <c r="C176" s="165" t="str">
        <f t="shared" si="21"/>
        <v>Stéphane</v>
      </c>
      <c r="D176" t="s">
        <v>19</v>
      </c>
      <c r="E176" t="str">
        <f t="shared" si="22"/>
        <v>Paris</v>
      </c>
      <c r="F176" t="s">
        <v>27</v>
      </c>
      <c r="G176">
        <v>3148</v>
      </c>
      <c r="H176" s="171">
        <f t="shared" si="23"/>
        <v>51535.17</v>
      </c>
      <c r="I176" t="s">
        <v>17</v>
      </c>
      <c r="J176" s="109">
        <v>25824</v>
      </c>
      <c r="K176">
        <f t="shared" ca="1" si="24"/>
        <v>47</v>
      </c>
      <c r="L176" s="53"/>
      <c r="R176" s="53"/>
      <c r="S176" s="54">
        <v>33118</v>
      </c>
      <c r="U176" s="53"/>
      <c r="V176" s="53"/>
      <c r="W176" s="55"/>
      <c r="X176" s="57">
        <f t="shared" ca="1" si="28"/>
        <v>0</v>
      </c>
      <c r="Y176" s="57">
        <v>0</v>
      </c>
      <c r="AB176" s="11"/>
      <c r="AC176" s="58"/>
      <c r="BA176" s="69" t="s">
        <v>778</v>
      </c>
      <c r="BB176" s="69" t="s">
        <v>345</v>
      </c>
      <c r="BC176" t="s">
        <v>1126</v>
      </c>
      <c r="BD176" t="s">
        <v>918</v>
      </c>
      <c r="BE176" s="69" t="s">
        <v>628</v>
      </c>
      <c r="BF176" t="s">
        <v>1238</v>
      </c>
      <c r="BG176" s="170">
        <v>51535.17</v>
      </c>
      <c r="BH176" t="str">
        <f t="shared" si="25"/>
        <v>homme</v>
      </c>
    </row>
    <row r="177" spans="1:60" x14ac:dyDescent="0.2">
      <c r="A177" s="163" t="s">
        <v>343</v>
      </c>
      <c r="B177" s="164" t="str">
        <f t="shared" si="20"/>
        <v>LEKA</v>
      </c>
      <c r="C177" s="165" t="str">
        <f t="shared" si="21"/>
        <v>Bernadette</v>
      </c>
      <c r="D177" t="s">
        <v>10</v>
      </c>
      <c r="E177" t="str">
        <f t="shared" si="22"/>
        <v>Nice</v>
      </c>
      <c r="F177" t="s">
        <v>73</v>
      </c>
      <c r="G177">
        <v>3164</v>
      </c>
      <c r="H177" s="171">
        <f t="shared" si="23"/>
        <v>23750.27</v>
      </c>
      <c r="I177" t="s">
        <v>12</v>
      </c>
      <c r="J177" s="109">
        <v>33652</v>
      </c>
      <c r="K177">
        <f t="shared" ca="1" si="24"/>
        <v>25</v>
      </c>
      <c r="L177" s="53"/>
      <c r="R177" s="53"/>
      <c r="S177" s="54">
        <v>40473</v>
      </c>
      <c r="U177" s="53"/>
      <c r="V177" s="53"/>
      <c r="W177" s="55"/>
      <c r="X177" s="57">
        <f t="shared" ca="1" si="28"/>
        <v>0</v>
      </c>
      <c r="Y177" s="57">
        <v>0</v>
      </c>
      <c r="AB177" s="11"/>
      <c r="AC177" s="58"/>
      <c r="BA177" s="69" t="s">
        <v>778</v>
      </c>
      <c r="BB177" s="69" t="s">
        <v>340</v>
      </c>
      <c r="BC177" t="s">
        <v>1127</v>
      </c>
      <c r="BD177" t="s">
        <v>72</v>
      </c>
      <c r="BE177" s="69" t="s">
        <v>631</v>
      </c>
      <c r="BF177" t="s">
        <v>1239</v>
      </c>
      <c r="BG177" s="170">
        <v>23750.27</v>
      </c>
      <c r="BH177" t="str">
        <f t="shared" si="25"/>
        <v>femme</v>
      </c>
    </row>
    <row r="178" spans="1:60" x14ac:dyDescent="0.2">
      <c r="A178" s="163" t="s">
        <v>344</v>
      </c>
      <c r="B178" s="164" t="str">
        <f t="shared" si="20"/>
        <v>LEMAIRE</v>
      </c>
      <c r="C178" s="165" t="str">
        <f t="shared" si="21"/>
        <v>Philippe</v>
      </c>
      <c r="D178" t="s">
        <v>19</v>
      </c>
      <c r="E178" t="str">
        <f t="shared" si="22"/>
        <v>Paris</v>
      </c>
      <c r="F178" t="s">
        <v>31</v>
      </c>
      <c r="G178">
        <v>3136</v>
      </c>
      <c r="H178" s="171">
        <f t="shared" si="23"/>
        <v>54175.92</v>
      </c>
      <c r="I178" t="s">
        <v>17</v>
      </c>
      <c r="J178" s="109">
        <v>33306</v>
      </c>
      <c r="K178">
        <f t="shared" ca="1" si="24"/>
        <v>26</v>
      </c>
      <c r="L178" s="53"/>
      <c r="R178" s="53"/>
      <c r="S178" s="54">
        <v>42413</v>
      </c>
      <c r="U178" s="53"/>
      <c r="V178" s="53"/>
      <c r="W178" s="55"/>
      <c r="X178" s="57">
        <f ca="1">IF(RAND()&lt;0.01,INT(1/VALUE(LEFT($D178,1))*RAND()*10),0)</f>
        <v>0</v>
      </c>
      <c r="Y178" s="57">
        <v>0</v>
      </c>
      <c r="AB178" s="11"/>
      <c r="AC178" s="58"/>
      <c r="BA178" s="69" t="s">
        <v>778</v>
      </c>
      <c r="BB178" s="69" t="s">
        <v>906</v>
      </c>
      <c r="BC178" t="s">
        <v>1128</v>
      </c>
      <c r="BD178" t="s">
        <v>241</v>
      </c>
      <c r="BE178" s="69" t="s">
        <v>628</v>
      </c>
      <c r="BF178" t="s">
        <v>1238</v>
      </c>
      <c r="BG178" s="170">
        <v>54175.92</v>
      </c>
      <c r="BH178" t="str">
        <f t="shared" si="25"/>
        <v>homme</v>
      </c>
    </row>
    <row r="179" spans="1:60" x14ac:dyDescent="0.2">
      <c r="A179" s="163" t="s">
        <v>346</v>
      </c>
      <c r="B179" s="164" t="str">
        <f t="shared" si="20"/>
        <v>LEMARI</v>
      </c>
      <c r="C179" s="165" t="str">
        <f t="shared" si="21"/>
        <v>Marie-Brigitte</v>
      </c>
      <c r="D179" t="s">
        <v>10</v>
      </c>
      <c r="E179" t="str">
        <f t="shared" si="22"/>
        <v>Paris</v>
      </c>
      <c r="F179" t="s">
        <v>11</v>
      </c>
      <c r="G179">
        <v>3626</v>
      </c>
      <c r="H179" s="171">
        <f t="shared" si="23"/>
        <v>32822.65</v>
      </c>
      <c r="I179" t="s">
        <v>12</v>
      </c>
      <c r="J179" s="109">
        <v>26162</v>
      </c>
      <c r="K179">
        <f t="shared" ca="1" si="24"/>
        <v>46</v>
      </c>
      <c r="L179" s="53"/>
      <c r="R179" s="53"/>
      <c r="S179" s="54">
        <v>33594</v>
      </c>
      <c r="U179" s="53"/>
      <c r="V179" s="53"/>
      <c r="W179" s="55"/>
      <c r="X179" s="57">
        <f ca="1">IF(RAND()&lt;0.1,INT(1/VALUE(LEFT($D179,1))*RAND()*10),0)+IF(RAND()&lt;0.05,INT(1/VALUE(LEFT($D179,1))*RAND()*15),0)</f>
        <v>0</v>
      </c>
      <c r="Y179" s="57">
        <v>0</v>
      </c>
      <c r="AB179" s="11"/>
      <c r="AC179" s="58"/>
      <c r="BA179" s="69" t="s">
        <v>778</v>
      </c>
      <c r="BB179" s="69" t="s">
        <v>905</v>
      </c>
      <c r="BC179" t="s">
        <v>1129</v>
      </c>
      <c r="BD179" t="s">
        <v>345</v>
      </c>
      <c r="BE179" s="69" t="s">
        <v>628</v>
      </c>
      <c r="BF179" t="s">
        <v>1238</v>
      </c>
      <c r="BG179" s="170">
        <v>32822.65</v>
      </c>
      <c r="BH179" t="str">
        <f t="shared" si="25"/>
        <v>femme</v>
      </c>
    </row>
    <row r="180" spans="1:60" x14ac:dyDescent="0.2">
      <c r="A180" s="163" t="s">
        <v>347</v>
      </c>
      <c r="B180" s="164" t="str">
        <f t="shared" si="20"/>
        <v>LEMARIÉ</v>
      </c>
      <c r="C180" s="165" t="str">
        <f t="shared" si="21"/>
        <v>David</v>
      </c>
      <c r="D180" t="s">
        <v>10</v>
      </c>
      <c r="E180" t="str">
        <f t="shared" si="22"/>
        <v>Nice</v>
      </c>
      <c r="F180" t="s">
        <v>348</v>
      </c>
      <c r="G180">
        <v>3037</v>
      </c>
      <c r="H180" s="171">
        <f t="shared" si="23"/>
        <v>17103.919999999998</v>
      </c>
      <c r="I180" t="s">
        <v>17</v>
      </c>
      <c r="J180" s="109">
        <v>35063</v>
      </c>
      <c r="K180">
        <f t="shared" ca="1" si="24"/>
        <v>22</v>
      </c>
      <c r="L180" s="53"/>
      <c r="R180" s="53"/>
      <c r="S180" s="54">
        <v>42164</v>
      </c>
      <c r="U180" s="53"/>
      <c r="V180" s="53"/>
      <c r="W180" s="55"/>
      <c r="X180" s="57">
        <f ca="1">IF(RAND()&lt;0.03,INT(1/VALUE(LEFT($D180,1))*RAND()*3),0)</f>
        <v>0</v>
      </c>
      <c r="Y180" s="57">
        <v>0</v>
      </c>
      <c r="AB180" s="11"/>
      <c r="AC180" s="58"/>
      <c r="BA180" s="69" t="s">
        <v>779</v>
      </c>
      <c r="BB180" s="69" t="s">
        <v>907</v>
      </c>
      <c r="BC180" t="s">
        <v>1130</v>
      </c>
      <c r="BD180" t="s">
        <v>1104</v>
      </c>
      <c r="BE180" s="69" t="s">
        <v>631</v>
      </c>
      <c r="BF180" t="s">
        <v>1239</v>
      </c>
      <c r="BG180" s="170">
        <v>17103.919999999998</v>
      </c>
      <c r="BH180" t="str">
        <f t="shared" si="25"/>
        <v>homme</v>
      </c>
    </row>
    <row r="181" spans="1:60" x14ac:dyDescent="0.2">
      <c r="A181" s="163" t="s">
        <v>349</v>
      </c>
      <c r="B181" s="164" t="str">
        <f t="shared" si="20"/>
        <v>LEURRE</v>
      </c>
      <c r="C181" s="165" t="str">
        <f t="shared" si="21"/>
        <v>Denise</v>
      </c>
      <c r="D181" t="s">
        <v>19</v>
      </c>
      <c r="E181" t="str">
        <f t="shared" si="22"/>
        <v>Nice</v>
      </c>
      <c r="F181" t="s">
        <v>88</v>
      </c>
      <c r="G181">
        <v>3844</v>
      </c>
      <c r="H181" s="171">
        <f t="shared" si="23"/>
        <v>49387.95</v>
      </c>
      <c r="I181" t="s">
        <v>17</v>
      </c>
      <c r="J181" s="109">
        <v>28006</v>
      </c>
      <c r="K181">
        <f t="shared" ca="1" si="24"/>
        <v>41</v>
      </c>
      <c r="L181" s="53"/>
      <c r="R181" s="53"/>
      <c r="S181" s="54">
        <v>37248</v>
      </c>
      <c r="U181" s="53"/>
      <c r="V181" s="53"/>
      <c r="W181" s="55"/>
      <c r="X181" s="57">
        <f t="shared" ref="X181:X195" ca="1" si="29">IF(RAND()&lt;0.1,INT(1/VALUE(LEFT($D181,1))*RAND()*10),0)+IF(RAND()&lt;0.05,INT(1/VALUE(LEFT($D181,1))*RAND()*15),0)</f>
        <v>0</v>
      </c>
      <c r="Y181" s="57">
        <v>1</v>
      </c>
      <c r="AB181" s="11"/>
      <c r="AC181" s="58"/>
      <c r="BA181" s="69" t="s">
        <v>780</v>
      </c>
      <c r="BB181" s="69" t="s">
        <v>908</v>
      </c>
      <c r="BC181" t="s">
        <v>1131</v>
      </c>
      <c r="BD181" t="s">
        <v>1132</v>
      </c>
      <c r="BE181" s="69" t="s">
        <v>631</v>
      </c>
      <c r="BF181" t="s">
        <v>1239</v>
      </c>
      <c r="BG181" s="170">
        <v>49387.95</v>
      </c>
      <c r="BH181" t="str">
        <f t="shared" si="25"/>
        <v>homme</v>
      </c>
    </row>
    <row r="182" spans="1:60" x14ac:dyDescent="0.2">
      <c r="A182" s="163" t="s">
        <v>511</v>
      </c>
      <c r="B182" s="164" t="str">
        <f t="shared" si="20"/>
        <v>LHERMITTE</v>
      </c>
      <c r="C182" s="165" t="str">
        <f t="shared" si="21"/>
        <v>Bernard</v>
      </c>
      <c r="D182" t="s">
        <v>85</v>
      </c>
      <c r="E182" t="str">
        <f t="shared" si="22"/>
        <v>Nice</v>
      </c>
      <c r="F182" t="s">
        <v>512</v>
      </c>
      <c r="G182">
        <v>3667</v>
      </c>
      <c r="H182" s="171">
        <f t="shared" si="23"/>
        <v>128082.69</v>
      </c>
      <c r="I182" t="s">
        <v>17</v>
      </c>
      <c r="J182" s="109">
        <v>22404</v>
      </c>
      <c r="K182">
        <f t="shared" ca="1" si="24"/>
        <v>56</v>
      </c>
      <c r="L182" s="53"/>
      <c r="R182" s="53"/>
      <c r="S182" s="54">
        <v>29897</v>
      </c>
      <c r="U182" s="53"/>
      <c r="V182" s="53"/>
      <c r="W182" s="55"/>
      <c r="X182" s="57">
        <f t="shared" ca="1" si="29"/>
        <v>0</v>
      </c>
      <c r="Y182" s="57">
        <v>0</v>
      </c>
      <c r="AB182" s="11"/>
      <c r="AC182" s="58"/>
      <c r="BA182" s="69" t="s">
        <v>781</v>
      </c>
      <c r="BB182" s="69" t="s">
        <v>909</v>
      </c>
      <c r="BC182" t="s">
        <v>1133</v>
      </c>
      <c r="BD182" t="s">
        <v>1074</v>
      </c>
      <c r="BE182" s="69" t="s">
        <v>631</v>
      </c>
      <c r="BF182" t="s">
        <v>1239</v>
      </c>
      <c r="BG182" s="170">
        <v>128082.69</v>
      </c>
      <c r="BH182" t="str">
        <f t="shared" si="25"/>
        <v>homme</v>
      </c>
    </row>
    <row r="183" spans="1:60" x14ac:dyDescent="0.2">
      <c r="A183" s="163" t="s">
        <v>457</v>
      </c>
      <c r="B183" s="164" t="str">
        <f t="shared" si="20"/>
        <v>LOUAPRE</v>
      </c>
      <c r="C183" s="165" t="str">
        <f t="shared" si="21"/>
        <v>Louisette</v>
      </c>
      <c r="D183" t="s">
        <v>85</v>
      </c>
      <c r="E183" t="str">
        <f t="shared" si="22"/>
        <v>Paris</v>
      </c>
      <c r="F183" t="s">
        <v>135</v>
      </c>
      <c r="G183">
        <v>3135</v>
      </c>
      <c r="H183" s="171">
        <f t="shared" si="23"/>
        <v>98292.26</v>
      </c>
      <c r="I183" t="s">
        <v>12</v>
      </c>
      <c r="J183" s="109">
        <v>23029</v>
      </c>
      <c r="K183">
        <f t="shared" ca="1" si="24"/>
        <v>54</v>
      </c>
      <c r="L183" s="53"/>
      <c r="R183" s="53"/>
      <c r="S183" s="54">
        <v>30424</v>
      </c>
      <c r="U183" s="53"/>
      <c r="V183" s="53"/>
      <c r="W183" s="55"/>
      <c r="X183" s="57">
        <f t="shared" ca="1" si="29"/>
        <v>0</v>
      </c>
      <c r="Y183" s="57">
        <v>0</v>
      </c>
      <c r="AB183" s="11"/>
      <c r="AC183" s="58"/>
      <c r="BA183" s="69" t="s">
        <v>782</v>
      </c>
      <c r="BB183" s="69" t="s">
        <v>456</v>
      </c>
      <c r="BC183" t="s">
        <v>1134</v>
      </c>
      <c r="BD183" t="s">
        <v>456</v>
      </c>
      <c r="BE183" s="69" t="s">
        <v>628</v>
      </c>
      <c r="BF183" t="s">
        <v>1238</v>
      </c>
      <c r="BG183" s="170">
        <v>98292.26</v>
      </c>
      <c r="BH183" t="str">
        <f t="shared" si="25"/>
        <v>femme</v>
      </c>
    </row>
    <row r="184" spans="1:60" x14ac:dyDescent="0.2">
      <c r="A184" s="163" t="s">
        <v>353</v>
      </c>
      <c r="B184" s="164" t="str">
        <f t="shared" si="20"/>
        <v>LY</v>
      </c>
      <c r="C184" s="165" t="str">
        <f t="shared" si="21"/>
        <v>Adrien</v>
      </c>
      <c r="D184" t="s">
        <v>10</v>
      </c>
      <c r="E184" t="str">
        <f t="shared" si="22"/>
        <v>Nice</v>
      </c>
      <c r="F184" t="s">
        <v>73</v>
      </c>
      <c r="G184">
        <v>3123</v>
      </c>
      <c r="H184" s="171">
        <f t="shared" si="23"/>
        <v>29403.18</v>
      </c>
      <c r="I184" t="s">
        <v>17</v>
      </c>
      <c r="J184" s="109">
        <v>32977</v>
      </c>
      <c r="K184">
        <f t="shared" ca="1" si="24"/>
        <v>27</v>
      </c>
      <c r="L184" s="53"/>
      <c r="R184" s="53"/>
      <c r="S184" s="54">
        <v>39592</v>
      </c>
      <c r="U184" s="53"/>
      <c r="V184" s="53"/>
      <c r="W184" s="55"/>
      <c r="X184" s="57">
        <f t="shared" ca="1" si="29"/>
        <v>0</v>
      </c>
      <c r="Y184" s="57">
        <v>0</v>
      </c>
      <c r="AB184" s="11"/>
      <c r="AC184" s="58"/>
      <c r="BA184" s="69" t="s">
        <v>783</v>
      </c>
      <c r="BB184" s="69" t="s">
        <v>910</v>
      </c>
      <c r="BC184" t="s">
        <v>1135</v>
      </c>
      <c r="BD184" t="s">
        <v>1136</v>
      </c>
      <c r="BE184" s="69" t="s">
        <v>631</v>
      </c>
      <c r="BF184" t="s">
        <v>1239</v>
      </c>
      <c r="BG184" s="170">
        <v>29403.18</v>
      </c>
      <c r="BH184" t="str">
        <f t="shared" si="25"/>
        <v>homme</v>
      </c>
    </row>
    <row r="185" spans="1:60" x14ac:dyDescent="0.2">
      <c r="A185" s="163" t="s">
        <v>354</v>
      </c>
      <c r="B185" s="164" t="str">
        <f t="shared" si="20"/>
        <v>MARECHAL</v>
      </c>
      <c r="C185" s="165" t="str">
        <f t="shared" si="21"/>
        <v>Geneviève</v>
      </c>
      <c r="D185" t="s">
        <v>10</v>
      </c>
      <c r="E185" t="str">
        <f t="shared" si="22"/>
        <v>Nice</v>
      </c>
      <c r="F185" t="s">
        <v>282</v>
      </c>
      <c r="G185">
        <v>3206</v>
      </c>
      <c r="H185" s="171">
        <f t="shared" si="23"/>
        <v>23528.16</v>
      </c>
      <c r="I185" t="s">
        <v>12</v>
      </c>
      <c r="J185" s="109">
        <v>27212</v>
      </c>
      <c r="K185">
        <f t="shared" ca="1" si="24"/>
        <v>43</v>
      </c>
      <c r="L185" s="53"/>
      <c r="R185" s="53"/>
      <c r="S185" s="54">
        <v>33953</v>
      </c>
      <c r="U185" s="53"/>
      <c r="V185" s="53"/>
      <c r="W185" s="55"/>
      <c r="X185" s="57">
        <f t="shared" ca="1" si="29"/>
        <v>0</v>
      </c>
      <c r="Y185" s="57">
        <v>0</v>
      </c>
      <c r="AB185" s="11"/>
      <c r="AC185" s="58"/>
      <c r="BA185" s="69" t="s">
        <v>784</v>
      </c>
      <c r="BB185" s="69" t="s">
        <v>109</v>
      </c>
      <c r="BC185" t="s">
        <v>1137</v>
      </c>
      <c r="BD185" t="s">
        <v>109</v>
      </c>
      <c r="BE185" s="69" t="s">
        <v>631</v>
      </c>
      <c r="BF185" t="s">
        <v>1239</v>
      </c>
      <c r="BG185" s="170">
        <v>23528.16</v>
      </c>
      <c r="BH185" t="str">
        <f t="shared" si="25"/>
        <v>femme</v>
      </c>
    </row>
    <row r="186" spans="1:60" x14ac:dyDescent="0.2">
      <c r="A186" s="163" t="s">
        <v>356</v>
      </c>
      <c r="B186" s="164" t="str">
        <f t="shared" si="20"/>
        <v>MARINIER</v>
      </c>
      <c r="C186" s="165" t="str">
        <f t="shared" si="21"/>
        <v>Christiane</v>
      </c>
      <c r="D186" t="s">
        <v>10</v>
      </c>
      <c r="E186" t="str">
        <f t="shared" si="22"/>
        <v>Nice</v>
      </c>
      <c r="F186" t="s">
        <v>128</v>
      </c>
      <c r="G186">
        <v>3986</v>
      </c>
      <c r="H186" s="171">
        <f t="shared" si="23"/>
        <v>25705.75</v>
      </c>
      <c r="I186" t="s">
        <v>12</v>
      </c>
      <c r="J186" s="109">
        <v>25692</v>
      </c>
      <c r="K186">
        <f t="shared" ca="1" si="24"/>
        <v>47</v>
      </c>
      <c r="L186" s="53"/>
      <c r="R186" s="53"/>
      <c r="S186" s="54">
        <v>32652</v>
      </c>
      <c r="U186" s="53"/>
      <c r="V186" s="53"/>
      <c r="W186" s="55"/>
      <c r="X186" s="57">
        <f t="shared" ca="1" si="29"/>
        <v>0</v>
      </c>
      <c r="Y186" s="57">
        <v>0</v>
      </c>
      <c r="AB186" s="11"/>
      <c r="AC186" s="58"/>
      <c r="BA186" s="69" t="s">
        <v>785</v>
      </c>
      <c r="BB186" s="69" t="s">
        <v>355</v>
      </c>
      <c r="BC186" t="s">
        <v>1138</v>
      </c>
      <c r="BD186" t="s">
        <v>355</v>
      </c>
      <c r="BE186" s="69" t="s">
        <v>631</v>
      </c>
      <c r="BF186" t="s">
        <v>1239</v>
      </c>
      <c r="BG186" s="170">
        <v>25705.75</v>
      </c>
      <c r="BH186" t="str">
        <f t="shared" si="25"/>
        <v>femme</v>
      </c>
    </row>
    <row r="187" spans="1:60" x14ac:dyDescent="0.2">
      <c r="A187" s="163" t="s">
        <v>357</v>
      </c>
      <c r="B187" s="164" t="str">
        <f t="shared" si="20"/>
        <v>MARINIER</v>
      </c>
      <c r="C187" s="165" t="str">
        <f t="shared" si="21"/>
        <v>Marcel</v>
      </c>
      <c r="D187" t="s">
        <v>19</v>
      </c>
      <c r="E187" t="str">
        <f t="shared" si="22"/>
        <v>Nice</v>
      </c>
      <c r="F187" t="s">
        <v>16</v>
      </c>
      <c r="G187">
        <v>3131</v>
      </c>
      <c r="H187" s="171">
        <f t="shared" si="23"/>
        <v>52732.19</v>
      </c>
      <c r="I187" t="s">
        <v>17</v>
      </c>
      <c r="J187" s="109">
        <v>28399</v>
      </c>
      <c r="K187">
        <f t="shared" ca="1" si="24"/>
        <v>40</v>
      </c>
      <c r="L187" s="53"/>
      <c r="R187" s="53"/>
      <c r="S187" s="54">
        <v>37115</v>
      </c>
      <c r="U187" s="53"/>
      <c r="V187" s="53"/>
      <c r="W187" s="55"/>
      <c r="X187" s="57">
        <f t="shared" ca="1" si="29"/>
        <v>0</v>
      </c>
      <c r="Y187" s="57">
        <v>0</v>
      </c>
      <c r="AB187" s="11"/>
      <c r="AC187" s="58"/>
      <c r="BA187" s="69" t="s">
        <v>786</v>
      </c>
      <c r="BB187" s="69" t="s">
        <v>658</v>
      </c>
      <c r="BC187" t="s">
        <v>1138</v>
      </c>
      <c r="BD187" t="s">
        <v>1139</v>
      </c>
      <c r="BE187" s="69" t="s">
        <v>631</v>
      </c>
      <c r="BF187" t="s">
        <v>1239</v>
      </c>
      <c r="BG187" s="170">
        <v>52732.19</v>
      </c>
      <c r="BH187" t="str">
        <f t="shared" si="25"/>
        <v>homme</v>
      </c>
    </row>
    <row r="188" spans="1:60" x14ac:dyDescent="0.2">
      <c r="A188" s="163" t="s">
        <v>359</v>
      </c>
      <c r="B188" s="164" t="str">
        <f t="shared" si="20"/>
        <v>MAROTE</v>
      </c>
      <c r="C188" s="165" t="str">
        <f t="shared" si="21"/>
        <v>Marie-José</v>
      </c>
      <c r="D188" t="s">
        <v>15</v>
      </c>
      <c r="E188" t="str">
        <f t="shared" si="22"/>
        <v>Nice</v>
      </c>
      <c r="F188" t="s">
        <v>135</v>
      </c>
      <c r="G188">
        <v>3559</v>
      </c>
      <c r="H188" s="171">
        <f t="shared" si="23"/>
        <v>29650.29</v>
      </c>
      <c r="I188" t="s">
        <v>12</v>
      </c>
      <c r="J188" s="109">
        <v>22847</v>
      </c>
      <c r="K188">
        <f t="shared" ca="1" si="24"/>
        <v>55</v>
      </c>
      <c r="L188" s="53"/>
      <c r="R188" s="53"/>
      <c r="S188" s="54">
        <v>31031</v>
      </c>
      <c r="U188" s="53"/>
      <c r="V188" s="53"/>
      <c r="W188" s="55"/>
      <c r="X188" s="57">
        <f t="shared" ca="1" si="29"/>
        <v>0</v>
      </c>
      <c r="Y188" s="57">
        <v>0</v>
      </c>
      <c r="AB188" s="11"/>
      <c r="AC188" s="58"/>
      <c r="BA188" s="69" t="s">
        <v>787</v>
      </c>
      <c r="BB188" s="69" t="s">
        <v>358</v>
      </c>
      <c r="BC188" t="s">
        <v>1140</v>
      </c>
      <c r="BD188" t="s">
        <v>358</v>
      </c>
      <c r="BE188" s="69" t="s">
        <v>631</v>
      </c>
      <c r="BF188" t="s">
        <v>1239</v>
      </c>
      <c r="BG188" s="170">
        <v>29650.29</v>
      </c>
      <c r="BH188" t="str">
        <f t="shared" si="25"/>
        <v>femme</v>
      </c>
    </row>
    <row r="189" spans="1:60" x14ac:dyDescent="0.2">
      <c r="A189" s="163" t="s">
        <v>361</v>
      </c>
      <c r="B189" s="164" t="str">
        <f t="shared" si="20"/>
        <v>MARQUEZ</v>
      </c>
      <c r="C189" s="165" t="str">
        <f t="shared" si="21"/>
        <v>Marie-Cécile</v>
      </c>
      <c r="D189" t="s">
        <v>10</v>
      </c>
      <c r="E189" t="str">
        <f t="shared" si="22"/>
        <v>Paris</v>
      </c>
      <c r="F189" t="s">
        <v>145</v>
      </c>
      <c r="G189">
        <v>3625</v>
      </c>
      <c r="H189" s="171">
        <f t="shared" si="23"/>
        <v>22728.22</v>
      </c>
      <c r="I189" t="s">
        <v>12</v>
      </c>
      <c r="J189" s="109">
        <v>26868</v>
      </c>
      <c r="K189">
        <f t="shared" ca="1" si="24"/>
        <v>44</v>
      </c>
      <c r="L189" s="53"/>
      <c r="R189" s="53"/>
      <c r="S189" s="54">
        <v>34370</v>
      </c>
      <c r="U189" s="53"/>
      <c r="V189" s="53"/>
      <c r="W189" s="55"/>
      <c r="X189" s="57">
        <f t="shared" ca="1" si="29"/>
        <v>0</v>
      </c>
      <c r="Y189" s="57">
        <v>0</v>
      </c>
      <c r="AB189" s="11"/>
      <c r="AC189" s="58"/>
      <c r="BA189" s="69" t="s">
        <v>788</v>
      </c>
      <c r="BB189" s="69" t="s">
        <v>360</v>
      </c>
      <c r="BC189" t="s">
        <v>1141</v>
      </c>
      <c r="BD189" t="s">
        <v>360</v>
      </c>
      <c r="BE189" s="69" t="s">
        <v>628</v>
      </c>
      <c r="BF189" t="s">
        <v>1238</v>
      </c>
      <c r="BG189" s="170">
        <v>22728.22</v>
      </c>
      <c r="BH189" t="str">
        <f t="shared" si="25"/>
        <v>femme</v>
      </c>
    </row>
    <row r="190" spans="1:60" x14ac:dyDescent="0.2">
      <c r="A190" s="163" t="s">
        <v>362</v>
      </c>
      <c r="B190" s="164" t="str">
        <f t="shared" si="20"/>
        <v>MARSHER</v>
      </c>
      <c r="C190" s="165" t="str">
        <f t="shared" si="21"/>
        <v>Franz</v>
      </c>
      <c r="D190" t="s">
        <v>15</v>
      </c>
      <c r="E190" t="str">
        <f t="shared" si="22"/>
        <v>Nice</v>
      </c>
      <c r="F190" t="s">
        <v>158</v>
      </c>
      <c r="G190">
        <v>3120</v>
      </c>
      <c r="H190" s="171">
        <f t="shared" si="23"/>
        <v>36167.870000000003</v>
      </c>
      <c r="I190" t="s">
        <v>17</v>
      </c>
      <c r="J190" s="109">
        <v>19932</v>
      </c>
      <c r="K190">
        <f t="shared" ca="1" si="24"/>
        <v>63</v>
      </c>
      <c r="L190" s="53"/>
      <c r="R190" s="53"/>
      <c r="S190" s="54">
        <v>30374</v>
      </c>
      <c r="U190" s="53"/>
      <c r="V190" s="53"/>
      <c r="W190" s="55"/>
      <c r="X190" s="57">
        <f t="shared" ca="1" si="29"/>
        <v>0</v>
      </c>
      <c r="Y190" s="57">
        <v>0</v>
      </c>
      <c r="AB190" s="11"/>
      <c r="AC190" s="58"/>
      <c r="BA190" s="69" t="s">
        <v>789</v>
      </c>
      <c r="BB190" s="70" t="s">
        <v>886</v>
      </c>
      <c r="BC190" t="s">
        <v>1142</v>
      </c>
      <c r="BD190" t="s">
        <v>1143</v>
      </c>
      <c r="BE190" s="69" t="s">
        <v>631</v>
      </c>
      <c r="BF190" t="s">
        <v>1239</v>
      </c>
      <c r="BG190" s="170">
        <v>36167.870000000003</v>
      </c>
      <c r="BH190" t="str">
        <f t="shared" si="25"/>
        <v>homme</v>
      </c>
    </row>
    <row r="191" spans="1:60" x14ac:dyDescent="0.2">
      <c r="A191" s="163" t="s">
        <v>363</v>
      </c>
      <c r="B191" s="164" t="str">
        <f t="shared" si="20"/>
        <v>MARTAUD</v>
      </c>
      <c r="C191" s="165" t="str">
        <f t="shared" si="21"/>
        <v>Daniel</v>
      </c>
      <c r="D191" t="s">
        <v>15</v>
      </c>
      <c r="E191" t="str">
        <f t="shared" si="22"/>
        <v>Nice</v>
      </c>
      <c r="F191" t="s">
        <v>121</v>
      </c>
      <c r="G191">
        <v>3086</v>
      </c>
      <c r="H191" s="171">
        <f t="shared" si="23"/>
        <v>38619.839999999997</v>
      </c>
      <c r="I191" t="s">
        <v>17</v>
      </c>
      <c r="J191" s="109">
        <v>26966</v>
      </c>
      <c r="K191">
        <f t="shared" ca="1" si="24"/>
        <v>44</v>
      </c>
      <c r="L191" s="53"/>
      <c r="R191" s="53"/>
      <c r="S191" s="54">
        <v>33677</v>
      </c>
      <c r="U191" s="53"/>
      <c r="V191" s="53"/>
      <c r="W191" s="55"/>
      <c r="X191" s="57">
        <f t="shared" ca="1" si="29"/>
        <v>0</v>
      </c>
      <c r="Y191" s="57">
        <v>2</v>
      </c>
      <c r="AB191" s="11"/>
      <c r="AC191" s="58"/>
      <c r="BA191" s="69" t="s">
        <v>790</v>
      </c>
      <c r="BB191" s="70" t="s">
        <v>887</v>
      </c>
      <c r="BC191" t="s">
        <v>1144</v>
      </c>
      <c r="BD191" t="s">
        <v>230</v>
      </c>
      <c r="BE191" s="69" t="s">
        <v>631</v>
      </c>
      <c r="BF191" t="s">
        <v>1239</v>
      </c>
      <c r="BG191" s="170">
        <v>38619.839999999997</v>
      </c>
      <c r="BH191" t="str">
        <f t="shared" si="25"/>
        <v>homme</v>
      </c>
    </row>
    <row r="192" spans="1:60" x14ac:dyDescent="0.2">
      <c r="A192" s="163" t="s">
        <v>364</v>
      </c>
      <c r="B192" s="164" t="str">
        <f t="shared" si="20"/>
        <v>MARTEL</v>
      </c>
      <c r="C192" s="165" t="str">
        <f t="shared" si="21"/>
        <v>Paul</v>
      </c>
      <c r="D192" t="s">
        <v>10</v>
      </c>
      <c r="E192" t="str">
        <f t="shared" si="22"/>
        <v>Nice</v>
      </c>
      <c r="F192" t="s">
        <v>11</v>
      </c>
      <c r="G192">
        <v>3591</v>
      </c>
      <c r="H192" s="171">
        <f t="shared" si="23"/>
        <v>27039.32</v>
      </c>
      <c r="I192" t="s">
        <v>17</v>
      </c>
      <c r="J192" s="109">
        <v>31782</v>
      </c>
      <c r="K192">
        <f t="shared" ca="1" si="24"/>
        <v>30</v>
      </c>
      <c r="L192" s="53"/>
      <c r="R192" s="53"/>
      <c r="S192" s="54">
        <v>38781</v>
      </c>
      <c r="U192" s="53"/>
      <c r="V192" s="53"/>
      <c r="W192" s="55"/>
      <c r="X192" s="57">
        <f t="shared" ca="1" si="29"/>
        <v>11</v>
      </c>
      <c r="Y192" s="57">
        <v>0</v>
      </c>
      <c r="AB192" s="11"/>
      <c r="AC192" s="58"/>
      <c r="BA192" s="69" t="s">
        <v>791</v>
      </c>
      <c r="BB192" s="70" t="s">
        <v>661</v>
      </c>
      <c r="BC192" t="s">
        <v>1145</v>
      </c>
      <c r="BD192" t="s">
        <v>98</v>
      </c>
      <c r="BE192" s="69" t="s">
        <v>631</v>
      </c>
      <c r="BF192" t="s">
        <v>1239</v>
      </c>
      <c r="BG192" s="170">
        <v>27039.32</v>
      </c>
      <c r="BH192" t="str">
        <f t="shared" si="25"/>
        <v>homme</v>
      </c>
    </row>
    <row r="193" spans="1:60" x14ac:dyDescent="0.2">
      <c r="A193" s="163" t="s">
        <v>366</v>
      </c>
      <c r="B193" s="164" t="str">
        <f t="shared" si="20"/>
        <v>MARTI</v>
      </c>
      <c r="C193" s="165" t="str">
        <f t="shared" si="21"/>
        <v>Anne</v>
      </c>
      <c r="D193" t="s">
        <v>10</v>
      </c>
      <c r="E193" t="str">
        <f t="shared" si="22"/>
        <v>Nice</v>
      </c>
      <c r="F193" t="s">
        <v>54</v>
      </c>
      <c r="G193">
        <v>3596</v>
      </c>
      <c r="H193" s="171">
        <f t="shared" si="23"/>
        <v>19554.36</v>
      </c>
      <c r="I193" t="s">
        <v>12</v>
      </c>
      <c r="J193" s="109">
        <v>31346</v>
      </c>
      <c r="K193">
        <f t="shared" ca="1" si="24"/>
        <v>32</v>
      </c>
      <c r="L193" s="53"/>
      <c r="R193" s="53"/>
      <c r="S193" s="54">
        <v>38493</v>
      </c>
      <c r="U193" s="53"/>
      <c r="V193" s="53"/>
      <c r="W193" s="55"/>
      <c r="X193" s="57">
        <f t="shared" ca="1" si="29"/>
        <v>14</v>
      </c>
      <c r="Y193" s="57">
        <v>7</v>
      </c>
      <c r="AB193" s="11"/>
      <c r="AC193" s="58"/>
      <c r="BA193" s="69" t="s">
        <v>792</v>
      </c>
      <c r="BB193" s="69" t="s">
        <v>365</v>
      </c>
      <c r="BC193" t="s">
        <v>1146</v>
      </c>
      <c r="BD193" t="s">
        <v>365</v>
      </c>
      <c r="BE193" s="69" t="s">
        <v>631</v>
      </c>
      <c r="BF193" t="s">
        <v>1239</v>
      </c>
      <c r="BG193" s="170">
        <v>19554.36</v>
      </c>
      <c r="BH193" t="str">
        <f t="shared" si="25"/>
        <v>femme</v>
      </c>
    </row>
    <row r="194" spans="1:60" x14ac:dyDescent="0.2">
      <c r="A194" s="163" t="s">
        <v>368</v>
      </c>
      <c r="B194" s="164" t="str">
        <f t="shared" ref="B194:B257" si="30">IF(France,BC194,BA194)</f>
        <v>MARTIN</v>
      </c>
      <c r="C194" s="165" t="str">
        <f t="shared" ref="C194:C257" si="31">IF(France,BD194,BB194)</f>
        <v>France</v>
      </c>
      <c r="D194" t="s">
        <v>10</v>
      </c>
      <c r="E194" t="str">
        <f t="shared" ref="E194:E257" si="32">IF(France,BF194,BE194)</f>
        <v>Nice</v>
      </c>
      <c r="F194" t="s">
        <v>41</v>
      </c>
      <c r="G194">
        <v>3913</v>
      </c>
      <c r="H194" s="171">
        <f t="shared" ref="H194:H257" si="33">IF(France,BG194,ROUND(coeff*BG194,0))</f>
        <v>25810.51</v>
      </c>
      <c r="I194" t="s">
        <v>12</v>
      </c>
      <c r="J194" s="109">
        <v>25359</v>
      </c>
      <c r="K194">
        <f t="shared" ref="K194:K257" ca="1" si="34">DATEDIF(J194,DernierJour,"y")</f>
        <v>48</v>
      </c>
      <c r="L194" s="53"/>
      <c r="R194" s="53"/>
      <c r="S194" s="54">
        <v>32088</v>
      </c>
      <c r="U194" s="53"/>
      <c r="V194" s="53"/>
      <c r="W194" s="55"/>
      <c r="X194" s="57">
        <f t="shared" ca="1" si="29"/>
        <v>0</v>
      </c>
      <c r="Y194" s="57">
        <v>0</v>
      </c>
      <c r="AB194" s="11"/>
      <c r="AC194" s="58"/>
      <c r="BA194" s="69" t="s">
        <v>793</v>
      </c>
      <c r="BB194" s="69" t="s">
        <v>367</v>
      </c>
      <c r="BC194" t="s">
        <v>1147</v>
      </c>
      <c r="BD194" t="s">
        <v>367</v>
      </c>
      <c r="BE194" s="69" t="s">
        <v>631</v>
      </c>
      <c r="BF194" t="s">
        <v>1239</v>
      </c>
      <c r="BG194" s="170">
        <v>25810.51</v>
      </c>
      <c r="BH194" t="str">
        <f t="shared" si="25"/>
        <v>femme</v>
      </c>
    </row>
    <row r="195" spans="1:60" x14ac:dyDescent="0.2">
      <c r="A195" s="163" t="s">
        <v>370</v>
      </c>
      <c r="B195" s="164" t="str">
        <f t="shared" si="30"/>
        <v>MARTIN</v>
      </c>
      <c r="C195" s="165" t="str">
        <f t="shared" si="31"/>
        <v>Jacqueline</v>
      </c>
      <c r="D195" t="s">
        <v>10</v>
      </c>
      <c r="E195" t="str">
        <f t="shared" si="32"/>
        <v>Nice</v>
      </c>
      <c r="F195" t="s">
        <v>371</v>
      </c>
      <c r="G195">
        <v>3943</v>
      </c>
      <c r="H195" s="171">
        <f t="shared" si="33"/>
        <v>26471.34</v>
      </c>
      <c r="I195" t="s">
        <v>12</v>
      </c>
      <c r="J195" s="109">
        <v>20679</v>
      </c>
      <c r="K195">
        <f t="shared" ca="1" si="34"/>
        <v>61</v>
      </c>
      <c r="L195" s="53"/>
      <c r="R195" s="53"/>
      <c r="S195" s="54">
        <v>27805</v>
      </c>
      <c r="U195" s="53"/>
      <c r="V195" s="53"/>
      <c r="W195" s="55"/>
      <c r="X195" s="57">
        <f t="shared" ca="1" si="29"/>
        <v>0</v>
      </c>
      <c r="Y195" s="57">
        <v>0</v>
      </c>
      <c r="AB195" s="11"/>
      <c r="AC195" s="58"/>
      <c r="BA195" s="69" t="s">
        <v>793</v>
      </c>
      <c r="BB195" s="69" t="s">
        <v>369</v>
      </c>
      <c r="BC195" t="s">
        <v>1147</v>
      </c>
      <c r="BD195" t="s">
        <v>369</v>
      </c>
      <c r="BE195" s="69" t="s">
        <v>631</v>
      </c>
      <c r="BF195" t="s">
        <v>1239</v>
      </c>
      <c r="BG195" s="170">
        <v>26471.34</v>
      </c>
      <c r="BH195" t="str">
        <f t="shared" ref="BH195:BH258" si="35">I195</f>
        <v>femme</v>
      </c>
    </row>
    <row r="196" spans="1:60" x14ac:dyDescent="0.2">
      <c r="A196" s="163" t="s">
        <v>373</v>
      </c>
      <c r="B196" s="164" t="str">
        <f t="shared" si="30"/>
        <v>MARTIN</v>
      </c>
      <c r="C196" s="165" t="str">
        <f t="shared" si="31"/>
        <v>Laurent</v>
      </c>
      <c r="D196" t="s">
        <v>10</v>
      </c>
      <c r="E196" t="str">
        <f t="shared" si="32"/>
        <v>Nice</v>
      </c>
      <c r="F196" t="s">
        <v>187</v>
      </c>
      <c r="G196">
        <v>3638</v>
      </c>
      <c r="H196" s="171">
        <f t="shared" si="33"/>
        <v>21819.56</v>
      </c>
      <c r="I196" t="s">
        <v>17</v>
      </c>
      <c r="J196" s="109">
        <v>35787</v>
      </c>
      <c r="K196">
        <f t="shared" ca="1" si="34"/>
        <v>20</v>
      </c>
      <c r="L196" s="53"/>
      <c r="R196" s="53"/>
      <c r="S196" s="54">
        <v>42709</v>
      </c>
      <c r="U196" s="53"/>
      <c r="V196" s="53"/>
      <c r="W196" s="55"/>
      <c r="X196" s="57">
        <f ca="1">IF(RAND()&lt;0.01,INT(1/VALUE(LEFT($D196,1))*RAND()*10),0)</f>
        <v>0</v>
      </c>
      <c r="Y196" s="57">
        <v>0</v>
      </c>
      <c r="AB196" s="11"/>
      <c r="AC196" s="58"/>
      <c r="BA196" s="69" t="s">
        <v>794</v>
      </c>
      <c r="BB196" s="70" t="s">
        <v>653</v>
      </c>
      <c r="BC196" t="s">
        <v>1147</v>
      </c>
      <c r="BD196" t="s">
        <v>372</v>
      </c>
      <c r="BE196" s="69" t="s">
        <v>631</v>
      </c>
      <c r="BF196" t="s">
        <v>1239</v>
      </c>
      <c r="BG196" s="170">
        <v>21819.56</v>
      </c>
      <c r="BH196" t="str">
        <f t="shared" si="35"/>
        <v>homme</v>
      </c>
    </row>
    <row r="197" spans="1:60" x14ac:dyDescent="0.2">
      <c r="A197" s="163" t="s">
        <v>375</v>
      </c>
      <c r="B197" s="164" t="str">
        <f t="shared" si="30"/>
        <v>MECHARD</v>
      </c>
      <c r="C197" s="165" t="str">
        <f t="shared" si="31"/>
        <v>Véronique</v>
      </c>
      <c r="D197" t="s">
        <v>19</v>
      </c>
      <c r="E197" t="str">
        <f t="shared" si="32"/>
        <v>Strasbourg</v>
      </c>
      <c r="F197" t="s">
        <v>348</v>
      </c>
      <c r="G197">
        <v>3611</v>
      </c>
      <c r="H197" s="171">
        <f t="shared" si="33"/>
        <v>45331.65</v>
      </c>
      <c r="I197" t="s">
        <v>12</v>
      </c>
      <c r="J197" s="109">
        <v>31333</v>
      </c>
      <c r="K197">
        <f t="shared" ca="1" si="34"/>
        <v>32</v>
      </c>
      <c r="L197" s="53"/>
      <c r="R197" s="53"/>
      <c r="S197" s="54">
        <v>39742</v>
      </c>
      <c r="U197" s="53"/>
      <c r="V197" s="53"/>
      <c r="W197" s="55"/>
      <c r="X197" s="57">
        <f t="shared" ref="X197:X216" ca="1" si="36">IF(RAND()&lt;0.1,INT(1/VALUE(LEFT($D197,1))*RAND()*10),0)+IF(RAND()&lt;0.05,INT(1/VALUE(LEFT($D197,1))*RAND()*15),0)</f>
        <v>0</v>
      </c>
      <c r="Y197" s="57">
        <v>0</v>
      </c>
      <c r="AB197" s="11"/>
      <c r="AC197" s="58"/>
      <c r="BA197" s="69" t="s">
        <v>795</v>
      </c>
      <c r="BB197" s="69" t="s">
        <v>374</v>
      </c>
      <c r="BC197" t="s">
        <v>1148</v>
      </c>
      <c r="BD197" t="s">
        <v>374</v>
      </c>
      <c r="BE197" s="69" t="s">
        <v>629</v>
      </c>
      <c r="BF197" t="s">
        <v>1240</v>
      </c>
      <c r="BG197" s="170">
        <v>45331.65</v>
      </c>
      <c r="BH197" t="str">
        <f t="shared" si="35"/>
        <v>femme</v>
      </c>
    </row>
    <row r="198" spans="1:60" x14ac:dyDescent="0.2">
      <c r="A198" s="163" t="s">
        <v>377</v>
      </c>
      <c r="B198" s="164" t="str">
        <f t="shared" si="30"/>
        <v>MERCIER</v>
      </c>
      <c r="C198" s="165" t="str">
        <f t="shared" si="31"/>
        <v>Evelyne</v>
      </c>
      <c r="D198" t="s">
        <v>10</v>
      </c>
      <c r="E198" t="str">
        <f t="shared" si="32"/>
        <v>Nice</v>
      </c>
      <c r="F198" t="s">
        <v>156</v>
      </c>
      <c r="G198">
        <v>3045</v>
      </c>
      <c r="H198" s="171">
        <f t="shared" si="33"/>
        <v>26977.06</v>
      </c>
      <c r="I198" t="s">
        <v>12</v>
      </c>
      <c r="J198" s="109">
        <v>25382</v>
      </c>
      <c r="K198">
        <f t="shared" ca="1" si="34"/>
        <v>48</v>
      </c>
      <c r="L198" s="53"/>
      <c r="R198" s="53"/>
      <c r="S198" s="54">
        <v>32153</v>
      </c>
      <c r="U198" s="53"/>
      <c r="V198" s="53"/>
      <c r="W198" s="55"/>
      <c r="X198" s="57">
        <f t="shared" ca="1" si="36"/>
        <v>0</v>
      </c>
      <c r="Y198" s="57">
        <v>0</v>
      </c>
      <c r="AB198" s="11"/>
      <c r="AC198" s="58"/>
      <c r="BA198" s="69" t="s">
        <v>465</v>
      </c>
      <c r="BB198" s="69" t="s">
        <v>466</v>
      </c>
      <c r="BC198" t="s">
        <v>1149</v>
      </c>
      <c r="BD198" t="s">
        <v>376</v>
      </c>
      <c r="BE198" s="69" t="s">
        <v>631</v>
      </c>
      <c r="BF198" t="s">
        <v>1239</v>
      </c>
      <c r="BG198" s="170">
        <v>26977.06</v>
      </c>
      <c r="BH198" t="str">
        <f t="shared" si="35"/>
        <v>femme</v>
      </c>
    </row>
    <row r="199" spans="1:60" x14ac:dyDescent="0.2">
      <c r="A199" s="163" t="s">
        <v>378</v>
      </c>
      <c r="B199" s="164" t="str">
        <f t="shared" si="30"/>
        <v>MERLAUD</v>
      </c>
      <c r="C199" s="165" t="str">
        <f t="shared" si="31"/>
        <v>Jacqueline</v>
      </c>
      <c r="D199" t="s">
        <v>10</v>
      </c>
      <c r="E199" t="str">
        <f t="shared" si="32"/>
        <v>Nice</v>
      </c>
      <c r="F199" t="s">
        <v>148</v>
      </c>
      <c r="G199">
        <v>3160</v>
      </c>
      <c r="H199" s="171">
        <f t="shared" si="33"/>
        <v>30098.2</v>
      </c>
      <c r="I199" t="s">
        <v>12</v>
      </c>
      <c r="J199" s="109">
        <v>27446</v>
      </c>
      <c r="K199">
        <f t="shared" ca="1" si="34"/>
        <v>42</v>
      </c>
      <c r="L199" s="53"/>
      <c r="R199" s="53"/>
      <c r="S199" s="54">
        <v>35000</v>
      </c>
      <c r="U199" s="53"/>
      <c r="V199" s="53"/>
      <c r="W199" s="55"/>
      <c r="X199" s="57">
        <f t="shared" ca="1" si="36"/>
        <v>0</v>
      </c>
      <c r="Y199" s="57">
        <v>0</v>
      </c>
      <c r="AB199" s="11"/>
      <c r="AC199" s="58"/>
      <c r="BA199" s="69" t="s">
        <v>468</v>
      </c>
      <c r="BB199" s="69" t="s">
        <v>469</v>
      </c>
      <c r="BC199" t="s">
        <v>1150</v>
      </c>
      <c r="BD199" t="s">
        <v>369</v>
      </c>
      <c r="BE199" s="69" t="s">
        <v>628</v>
      </c>
      <c r="BF199" t="s">
        <v>1239</v>
      </c>
      <c r="BG199" s="170">
        <v>30098.2</v>
      </c>
      <c r="BH199" t="str">
        <f t="shared" si="35"/>
        <v>femme</v>
      </c>
    </row>
    <row r="200" spans="1:60" x14ac:dyDescent="0.2">
      <c r="A200" s="163" t="s">
        <v>379</v>
      </c>
      <c r="B200" s="164" t="str">
        <f t="shared" si="30"/>
        <v>MESROBIAN</v>
      </c>
      <c r="C200" s="165" t="str">
        <f t="shared" si="31"/>
        <v>Joël</v>
      </c>
      <c r="D200" t="s">
        <v>10</v>
      </c>
      <c r="E200" t="str">
        <f t="shared" si="32"/>
        <v>Nice</v>
      </c>
      <c r="F200" t="s">
        <v>73</v>
      </c>
      <c r="G200">
        <v>3066</v>
      </c>
      <c r="H200" s="171">
        <f t="shared" si="33"/>
        <v>26436.880000000001</v>
      </c>
      <c r="I200" t="s">
        <v>17</v>
      </c>
      <c r="J200" s="109">
        <v>32256</v>
      </c>
      <c r="K200">
        <f t="shared" ca="1" si="34"/>
        <v>29</v>
      </c>
      <c r="L200" s="53"/>
      <c r="R200" s="53"/>
      <c r="S200" s="54">
        <v>39561</v>
      </c>
      <c r="U200" s="53"/>
      <c r="V200" s="53"/>
      <c r="W200" s="55"/>
      <c r="X200" s="57">
        <f t="shared" ca="1" si="36"/>
        <v>0</v>
      </c>
      <c r="Y200" s="57">
        <v>0</v>
      </c>
      <c r="AB200" s="11"/>
      <c r="AC200" s="58"/>
      <c r="BA200" s="69" t="s">
        <v>471</v>
      </c>
      <c r="BB200" s="70" t="s">
        <v>659</v>
      </c>
      <c r="BC200" t="s">
        <v>1151</v>
      </c>
      <c r="BD200" t="s">
        <v>1152</v>
      </c>
      <c r="BE200" s="69" t="s">
        <v>628</v>
      </c>
      <c r="BF200" t="s">
        <v>1239</v>
      </c>
      <c r="BG200" s="170">
        <v>26436.880000000001</v>
      </c>
      <c r="BH200" t="str">
        <f t="shared" si="35"/>
        <v>homme</v>
      </c>
    </row>
    <row r="201" spans="1:60" x14ac:dyDescent="0.2">
      <c r="A201" s="163" t="s">
        <v>445</v>
      </c>
      <c r="B201" s="164" t="str">
        <f t="shared" si="30"/>
        <v>MIANET</v>
      </c>
      <c r="C201" s="165" t="str">
        <f t="shared" si="31"/>
        <v>Georges</v>
      </c>
      <c r="D201" t="s">
        <v>85</v>
      </c>
      <c r="E201" t="str">
        <f t="shared" si="32"/>
        <v>Nice</v>
      </c>
      <c r="F201" t="s">
        <v>75</v>
      </c>
      <c r="G201">
        <v>3117</v>
      </c>
      <c r="H201" s="171">
        <f t="shared" si="33"/>
        <v>108277.95</v>
      </c>
      <c r="I201" t="s">
        <v>17</v>
      </c>
      <c r="J201" s="109">
        <v>22604</v>
      </c>
      <c r="K201">
        <f t="shared" ca="1" si="34"/>
        <v>56</v>
      </c>
      <c r="L201" s="53"/>
      <c r="R201" s="53"/>
      <c r="S201" s="54">
        <v>29841</v>
      </c>
      <c r="U201" s="53"/>
      <c r="V201" s="53"/>
      <c r="W201" s="55"/>
      <c r="X201" s="57">
        <f t="shared" ca="1" si="36"/>
        <v>2</v>
      </c>
      <c r="Y201" s="57">
        <v>0</v>
      </c>
      <c r="AB201" s="11"/>
      <c r="AC201" s="58"/>
      <c r="BA201" s="69" t="s">
        <v>796</v>
      </c>
      <c r="BB201" s="69" t="s">
        <v>376</v>
      </c>
      <c r="BC201" t="s">
        <v>1153</v>
      </c>
      <c r="BD201" t="s">
        <v>1154</v>
      </c>
      <c r="BE201" s="69" t="s">
        <v>631</v>
      </c>
      <c r="BF201" t="s">
        <v>1239</v>
      </c>
      <c r="BG201" s="170">
        <v>108277.95</v>
      </c>
      <c r="BH201" t="str">
        <f t="shared" si="35"/>
        <v>homme</v>
      </c>
    </row>
    <row r="202" spans="1:60" x14ac:dyDescent="0.2">
      <c r="A202" s="163" t="s">
        <v>383</v>
      </c>
      <c r="B202" s="164" t="str">
        <f t="shared" si="30"/>
        <v>MICELI</v>
      </c>
      <c r="C202" s="165" t="str">
        <f t="shared" si="31"/>
        <v>Stéphane</v>
      </c>
      <c r="D202" t="s">
        <v>19</v>
      </c>
      <c r="E202" t="str">
        <f t="shared" si="32"/>
        <v>Paris</v>
      </c>
      <c r="F202" t="s">
        <v>141</v>
      </c>
      <c r="G202">
        <v>3057</v>
      </c>
      <c r="H202" s="171">
        <f t="shared" si="33"/>
        <v>52617.75</v>
      </c>
      <c r="I202" t="s">
        <v>17</v>
      </c>
      <c r="J202" s="109">
        <v>24495</v>
      </c>
      <c r="K202">
        <f t="shared" ca="1" si="34"/>
        <v>50</v>
      </c>
      <c r="L202" s="53"/>
      <c r="R202" s="53"/>
      <c r="S202" s="54">
        <v>31758</v>
      </c>
      <c r="U202" s="53"/>
      <c r="V202" s="53"/>
      <c r="W202" s="55"/>
      <c r="X202" s="57">
        <f t="shared" ca="1" si="36"/>
        <v>0</v>
      </c>
      <c r="Y202" s="57">
        <v>0</v>
      </c>
      <c r="AB202" s="11"/>
      <c r="AC202" s="58"/>
      <c r="BA202" s="69" t="s">
        <v>797</v>
      </c>
      <c r="BB202" s="69" t="s">
        <v>369</v>
      </c>
      <c r="BC202" t="s">
        <v>1155</v>
      </c>
      <c r="BD202" t="s">
        <v>918</v>
      </c>
      <c r="BE202" s="69" t="s">
        <v>631</v>
      </c>
      <c r="BF202" t="s">
        <v>1238</v>
      </c>
      <c r="BG202" s="170">
        <v>52617.75</v>
      </c>
      <c r="BH202" t="str">
        <f t="shared" si="35"/>
        <v>homme</v>
      </c>
    </row>
    <row r="203" spans="1:60" x14ac:dyDescent="0.2">
      <c r="A203" s="163" t="s">
        <v>384</v>
      </c>
      <c r="B203" s="164" t="str">
        <f t="shared" si="30"/>
        <v>MILLET</v>
      </c>
      <c r="C203" s="165" t="str">
        <f t="shared" si="31"/>
        <v>Pasquale</v>
      </c>
      <c r="D203" t="s">
        <v>10</v>
      </c>
      <c r="E203" t="str">
        <f t="shared" si="32"/>
        <v>Paris</v>
      </c>
      <c r="F203" t="s">
        <v>380</v>
      </c>
      <c r="G203">
        <v>3154</v>
      </c>
      <c r="H203" s="171">
        <f t="shared" si="33"/>
        <v>31571.119999999999</v>
      </c>
      <c r="I203" t="s">
        <v>17</v>
      </c>
      <c r="J203" s="109">
        <v>26395</v>
      </c>
      <c r="K203">
        <f t="shared" ca="1" si="34"/>
        <v>45</v>
      </c>
      <c r="L203" s="53"/>
      <c r="R203" s="53"/>
      <c r="S203" s="54">
        <v>33728</v>
      </c>
      <c r="U203" s="53"/>
      <c r="V203" s="53"/>
      <c r="W203" s="55"/>
      <c r="X203" s="57">
        <f t="shared" ca="1" si="36"/>
        <v>10</v>
      </c>
      <c r="Y203" s="57">
        <v>0</v>
      </c>
      <c r="AB203" s="11"/>
      <c r="AC203" s="58"/>
      <c r="BA203" s="69" t="s">
        <v>798</v>
      </c>
      <c r="BB203" s="70" t="s">
        <v>893</v>
      </c>
      <c r="BC203" t="s">
        <v>1156</v>
      </c>
      <c r="BD203" t="s">
        <v>1157</v>
      </c>
      <c r="BE203" s="69" t="s">
        <v>631</v>
      </c>
      <c r="BF203" t="s">
        <v>1238</v>
      </c>
      <c r="BG203" s="170">
        <v>31571.119999999999</v>
      </c>
      <c r="BH203" t="str">
        <f t="shared" si="35"/>
        <v>homme</v>
      </c>
    </row>
    <row r="204" spans="1:60" x14ac:dyDescent="0.2">
      <c r="A204" s="163" t="s">
        <v>386</v>
      </c>
      <c r="B204" s="164" t="str">
        <f t="shared" si="30"/>
        <v>MOINARD</v>
      </c>
      <c r="C204" s="165" t="str">
        <f t="shared" si="31"/>
        <v>Loïc</v>
      </c>
      <c r="D204" t="s">
        <v>10</v>
      </c>
      <c r="E204" t="str">
        <f t="shared" si="32"/>
        <v>Nice</v>
      </c>
      <c r="F204" t="s">
        <v>452</v>
      </c>
      <c r="G204">
        <v>3983</v>
      </c>
      <c r="H204" s="171">
        <f t="shared" si="33"/>
        <v>31689.14</v>
      </c>
      <c r="I204" t="s">
        <v>17</v>
      </c>
      <c r="J204" s="109">
        <v>23459</v>
      </c>
      <c r="K204">
        <f t="shared" ca="1" si="34"/>
        <v>53</v>
      </c>
      <c r="L204" s="53"/>
      <c r="R204" s="53"/>
      <c r="S204" s="54">
        <v>30682</v>
      </c>
      <c r="U204" s="53"/>
      <c r="V204" s="53"/>
      <c r="W204" s="55"/>
      <c r="X204" s="57">
        <f t="shared" ca="1" si="36"/>
        <v>0</v>
      </c>
      <c r="Y204" s="57">
        <v>0</v>
      </c>
      <c r="AB204" s="11"/>
      <c r="AC204" s="58"/>
      <c r="BA204" s="69" t="s">
        <v>473</v>
      </c>
      <c r="BB204" s="69" t="s">
        <v>252</v>
      </c>
      <c r="BC204" t="s">
        <v>1158</v>
      </c>
      <c r="BD204" t="s">
        <v>1159</v>
      </c>
      <c r="BE204" s="69" t="s">
        <v>628</v>
      </c>
      <c r="BF204" t="s">
        <v>1239</v>
      </c>
      <c r="BG204" s="170">
        <v>31689.14</v>
      </c>
      <c r="BH204" t="str">
        <f t="shared" si="35"/>
        <v>homme</v>
      </c>
    </row>
    <row r="205" spans="1:60" x14ac:dyDescent="0.2">
      <c r="A205" s="163" t="s">
        <v>388</v>
      </c>
      <c r="B205" s="164" t="str">
        <f t="shared" si="30"/>
        <v>MOITA</v>
      </c>
      <c r="C205" s="165" t="str">
        <f t="shared" si="31"/>
        <v>Jeanne</v>
      </c>
      <c r="D205" t="s">
        <v>15</v>
      </c>
      <c r="E205" t="str">
        <f t="shared" si="32"/>
        <v>Nice</v>
      </c>
      <c r="F205" t="s">
        <v>128</v>
      </c>
      <c r="G205">
        <v>3110</v>
      </c>
      <c r="H205" s="171">
        <f t="shared" si="33"/>
        <v>35457.879999999997</v>
      </c>
      <c r="I205" t="s">
        <v>12</v>
      </c>
      <c r="J205" s="109">
        <v>23520</v>
      </c>
      <c r="K205">
        <f t="shared" ca="1" si="34"/>
        <v>53</v>
      </c>
      <c r="L205" s="53"/>
      <c r="R205" s="53"/>
      <c r="S205" s="54">
        <v>31549</v>
      </c>
      <c r="U205" s="53"/>
      <c r="V205" s="53"/>
      <c r="W205" s="55"/>
      <c r="X205" s="57">
        <f t="shared" ca="1" si="36"/>
        <v>5</v>
      </c>
      <c r="Y205" s="57">
        <v>0</v>
      </c>
      <c r="AB205" s="11"/>
      <c r="AC205" s="58"/>
      <c r="BA205" s="69" t="s">
        <v>799</v>
      </c>
      <c r="BB205" s="70" t="s">
        <v>662</v>
      </c>
      <c r="BC205" t="s">
        <v>1160</v>
      </c>
      <c r="BD205" t="s">
        <v>387</v>
      </c>
      <c r="BE205" s="69" t="s">
        <v>631</v>
      </c>
      <c r="BF205" t="s">
        <v>1239</v>
      </c>
      <c r="BG205" s="170">
        <v>35457.879999999997</v>
      </c>
      <c r="BH205" t="str">
        <f t="shared" si="35"/>
        <v>femme</v>
      </c>
    </row>
    <row r="206" spans="1:60" x14ac:dyDescent="0.2">
      <c r="A206" s="163" t="s">
        <v>389</v>
      </c>
      <c r="B206" s="164" t="str">
        <f t="shared" si="30"/>
        <v>MONTFORT</v>
      </c>
      <c r="C206" s="165" t="str">
        <f t="shared" si="31"/>
        <v>Huong</v>
      </c>
      <c r="D206" t="s">
        <v>10</v>
      </c>
      <c r="E206" t="str">
        <f t="shared" si="32"/>
        <v>Nice</v>
      </c>
      <c r="F206" t="s">
        <v>298</v>
      </c>
      <c r="G206">
        <v>3588</v>
      </c>
      <c r="H206" s="171">
        <f t="shared" si="33"/>
        <v>33397.01</v>
      </c>
      <c r="I206" t="s">
        <v>17</v>
      </c>
      <c r="J206" s="109">
        <v>29972</v>
      </c>
      <c r="K206">
        <f t="shared" ca="1" si="34"/>
        <v>35</v>
      </c>
      <c r="L206" s="53"/>
      <c r="R206" s="53"/>
      <c r="S206" s="54">
        <v>39427</v>
      </c>
      <c r="U206" s="53"/>
      <c r="V206" s="53"/>
      <c r="W206" s="55"/>
      <c r="X206" s="57">
        <f t="shared" ca="1" si="36"/>
        <v>0</v>
      </c>
      <c r="Y206" s="57">
        <v>0</v>
      </c>
      <c r="AB206" s="11"/>
      <c r="AC206" s="58"/>
      <c r="BA206" s="69" t="s">
        <v>800</v>
      </c>
      <c r="BB206" s="70" t="s">
        <v>894</v>
      </c>
      <c r="BC206" t="s">
        <v>1161</v>
      </c>
      <c r="BD206" t="s">
        <v>1162</v>
      </c>
      <c r="BE206" s="69" t="s">
        <v>628</v>
      </c>
      <c r="BF206" t="s">
        <v>1239</v>
      </c>
      <c r="BG206" s="170">
        <v>33397.01</v>
      </c>
      <c r="BH206" t="str">
        <f t="shared" si="35"/>
        <v>homme</v>
      </c>
    </row>
    <row r="207" spans="1:60" x14ac:dyDescent="0.2">
      <c r="A207" s="163" t="s">
        <v>391</v>
      </c>
      <c r="B207" s="164" t="str">
        <f t="shared" si="30"/>
        <v>NAIMI</v>
      </c>
      <c r="C207" s="165" t="str">
        <f t="shared" si="31"/>
        <v>Lucienne</v>
      </c>
      <c r="D207" t="s">
        <v>15</v>
      </c>
      <c r="E207" t="str">
        <f t="shared" si="32"/>
        <v>Nice</v>
      </c>
      <c r="F207" t="s">
        <v>385</v>
      </c>
      <c r="G207">
        <v>3618</v>
      </c>
      <c r="H207" s="171">
        <f t="shared" si="33"/>
        <v>28293.8</v>
      </c>
      <c r="I207" t="s">
        <v>12</v>
      </c>
      <c r="J207" s="109">
        <v>27717</v>
      </c>
      <c r="K207">
        <f t="shared" ca="1" si="34"/>
        <v>42</v>
      </c>
      <c r="L207" s="53"/>
      <c r="R207" s="53"/>
      <c r="S207" s="54">
        <v>34371</v>
      </c>
      <c r="U207" s="53"/>
      <c r="V207" s="53"/>
      <c r="W207" s="55"/>
      <c r="X207" s="57">
        <f t="shared" ca="1" si="36"/>
        <v>1</v>
      </c>
      <c r="Y207" s="57">
        <v>0</v>
      </c>
      <c r="AB207" s="11"/>
      <c r="AC207" s="58"/>
      <c r="BA207" s="69" t="s">
        <v>801</v>
      </c>
      <c r="BB207" s="70" t="s">
        <v>654</v>
      </c>
      <c r="BC207" t="s">
        <v>1163</v>
      </c>
      <c r="BD207" t="s">
        <v>608</v>
      </c>
      <c r="BE207" s="69" t="s">
        <v>628</v>
      </c>
      <c r="BF207" t="s">
        <v>1239</v>
      </c>
      <c r="BG207" s="170">
        <v>28293.8</v>
      </c>
      <c r="BH207" t="str">
        <f t="shared" si="35"/>
        <v>femme</v>
      </c>
    </row>
    <row r="208" spans="1:60" x14ac:dyDescent="0.2">
      <c r="A208" s="163" t="s">
        <v>392</v>
      </c>
      <c r="B208" s="164" t="str">
        <f t="shared" si="30"/>
        <v>NICOLLE</v>
      </c>
      <c r="C208" s="165" t="str">
        <f t="shared" si="31"/>
        <v>Juliette</v>
      </c>
      <c r="D208" t="s">
        <v>10</v>
      </c>
      <c r="E208" t="str">
        <f t="shared" si="32"/>
        <v>Nice</v>
      </c>
      <c r="F208" t="s">
        <v>208</v>
      </c>
      <c r="G208">
        <v>3150</v>
      </c>
      <c r="H208" s="171">
        <f t="shared" si="33"/>
        <v>20899.439999999999</v>
      </c>
      <c r="I208" t="s">
        <v>12</v>
      </c>
      <c r="J208" s="109">
        <v>27501</v>
      </c>
      <c r="K208">
        <f t="shared" ca="1" si="34"/>
        <v>42</v>
      </c>
      <c r="L208" s="53"/>
      <c r="R208" s="53"/>
      <c r="S208" s="54">
        <v>34357</v>
      </c>
      <c r="U208" s="53"/>
      <c r="V208" s="53"/>
      <c r="W208" s="55"/>
      <c r="X208" s="57">
        <f t="shared" ca="1" si="36"/>
        <v>3</v>
      </c>
      <c r="Y208" s="57">
        <v>0</v>
      </c>
      <c r="AB208" s="11"/>
      <c r="AC208" s="58"/>
      <c r="BA208" s="69" t="s">
        <v>802</v>
      </c>
      <c r="BB208" s="70" t="s">
        <v>895</v>
      </c>
      <c r="BC208" t="s">
        <v>1164</v>
      </c>
      <c r="BD208" t="s">
        <v>307</v>
      </c>
      <c r="BE208" s="69" t="s">
        <v>631</v>
      </c>
      <c r="BF208" t="s">
        <v>1239</v>
      </c>
      <c r="BG208" s="170">
        <v>20899.439999999999</v>
      </c>
      <c r="BH208" t="str">
        <f t="shared" si="35"/>
        <v>femme</v>
      </c>
    </row>
    <row r="209" spans="1:60" x14ac:dyDescent="0.2">
      <c r="A209" s="163" t="s">
        <v>394</v>
      </c>
      <c r="B209" s="164" t="str">
        <f t="shared" si="30"/>
        <v>OBEL</v>
      </c>
      <c r="C209" s="165" t="str">
        <f t="shared" si="31"/>
        <v>Rolande</v>
      </c>
      <c r="D209" t="s">
        <v>10</v>
      </c>
      <c r="E209" t="str">
        <f t="shared" si="32"/>
        <v>Paris</v>
      </c>
      <c r="F209" t="s">
        <v>123</v>
      </c>
      <c r="G209">
        <v>3626</v>
      </c>
      <c r="H209" s="171">
        <f t="shared" si="33"/>
        <v>23270.99</v>
      </c>
      <c r="I209" t="s">
        <v>12</v>
      </c>
      <c r="J209" s="109">
        <v>26506</v>
      </c>
      <c r="K209">
        <f t="shared" ca="1" si="34"/>
        <v>45</v>
      </c>
      <c r="L209" s="53"/>
      <c r="R209" s="53"/>
      <c r="S209" s="54">
        <v>33875</v>
      </c>
      <c r="U209" s="53"/>
      <c r="V209" s="53"/>
      <c r="W209" s="55"/>
      <c r="X209" s="57">
        <f t="shared" ca="1" si="36"/>
        <v>9</v>
      </c>
      <c r="Y209" s="57">
        <v>5</v>
      </c>
      <c r="AB209" s="11"/>
      <c r="AC209" s="58"/>
      <c r="BA209" s="69" t="s">
        <v>803</v>
      </c>
      <c r="BB209" s="69" t="s">
        <v>387</v>
      </c>
      <c r="BC209" t="s">
        <v>1165</v>
      </c>
      <c r="BD209" t="s">
        <v>393</v>
      </c>
      <c r="BE209" s="69" t="s">
        <v>631</v>
      </c>
      <c r="BF209" t="s">
        <v>1238</v>
      </c>
      <c r="BG209" s="170">
        <v>23270.99</v>
      </c>
      <c r="BH209" t="str">
        <f t="shared" si="35"/>
        <v>femme</v>
      </c>
    </row>
    <row r="210" spans="1:60" x14ac:dyDescent="0.2">
      <c r="A210" s="163" t="s">
        <v>395</v>
      </c>
      <c r="B210" s="164" t="str">
        <f t="shared" si="30"/>
        <v>OCLOO</v>
      </c>
      <c r="C210" s="165" t="str">
        <f t="shared" si="31"/>
        <v>Martine</v>
      </c>
      <c r="D210" t="s">
        <v>10</v>
      </c>
      <c r="E210" t="str">
        <f t="shared" si="32"/>
        <v>Paris</v>
      </c>
      <c r="F210" t="s">
        <v>390</v>
      </c>
      <c r="G210">
        <v>3584</v>
      </c>
      <c r="H210" s="171">
        <f t="shared" si="33"/>
        <v>24030.84</v>
      </c>
      <c r="I210" t="s">
        <v>12</v>
      </c>
      <c r="J210" s="109">
        <v>25917</v>
      </c>
      <c r="K210">
        <f t="shared" ca="1" si="34"/>
        <v>47</v>
      </c>
      <c r="L210" s="53"/>
      <c r="R210" s="53"/>
      <c r="S210" s="54">
        <v>32561</v>
      </c>
      <c r="U210" s="53"/>
      <c r="V210" s="53"/>
      <c r="W210" s="55"/>
      <c r="X210" s="57">
        <f t="shared" ca="1" si="36"/>
        <v>0</v>
      </c>
      <c r="Y210" s="57">
        <v>0</v>
      </c>
      <c r="AB210" s="11"/>
      <c r="AC210" s="58"/>
      <c r="BA210" s="69" t="s">
        <v>803</v>
      </c>
      <c r="BB210" s="70" t="s">
        <v>897</v>
      </c>
      <c r="BC210" t="s">
        <v>1166</v>
      </c>
      <c r="BD210" t="s">
        <v>115</v>
      </c>
      <c r="BE210" s="69" t="s">
        <v>631</v>
      </c>
      <c r="BF210" t="s">
        <v>1238</v>
      </c>
      <c r="BG210" s="170">
        <v>24030.84</v>
      </c>
      <c r="BH210" t="str">
        <f t="shared" si="35"/>
        <v>femme</v>
      </c>
    </row>
    <row r="211" spans="1:60" x14ac:dyDescent="0.2">
      <c r="A211" s="163" t="s">
        <v>609</v>
      </c>
      <c r="B211" s="164" t="str">
        <f t="shared" si="30"/>
        <v>PUCCINI</v>
      </c>
      <c r="C211" s="165" t="str">
        <f t="shared" si="31"/>
        <v>Ernesto</v>
      </c>
      <c r="D211" t="s">
        <v>85</v>
      </c>
      <c r="E211" t="str">
        <f t="shared" si="32"/>
        <v>Nice</v>
      </c>
      <c r="F211" t="s">
        <v>73</v>
      </c>
      <c r="G211">
        <v>3051</v>
      </c>
      <c r="H211" s="171">
        <f t="shared" si="33"/>
        <v>84079.039999999994</v>
      </c>
      <c r="I211" t="s">
        <v>17</v>
      </c>
      <c r="J211" s="109">
        <v>24902</v>
      </c>
      <c r="K211">
        <f t="shared" ca="1" si="34"/>
        <v>49</v>
      </c>
      <c r="L211" s="53"/>
      <c r="R211" s="53"/>
      <c r="S211" s="54">
        <v>32208</v>
      </c>
      <c r="U211" s="53"/>
      <c r="V211" s="53"/>
      <c r="W211" s="55"/>
      <c r="X211" s="57">
        <f t="shared" ca="1" si="36"/>
        <v>0</v>
      </c>
      <c r="Y211" s="57">
        <v>0</v>
      </c>
      <c r="AB211" s="11"/>
      <c r="AC211" s="58"/>
      <c r="BA211" s="69" t="s">
        <v>475</v>
      </c>
      <c r="BB211" s="69" t="s">
        <v>191</v>
      </c>
      <c r="BC211" t="s">
        <v>1215</v>
      </c>
      <c r="BD211" t="s">
        <v>1216</v>
      </c>
      <c r="BE211" s="69" t="s">
        <v>631</v>
      </c>
      <c r="BF211" t="s">
        <v>1239</v>
      </c>
      <c r="BG211" s="170">
        <v>84079.039999999994</v>
      </c>
      <c r="BH211" t="str">
        <f t="shared" si="35"/>
        <v>homme</v>
      </c>
    </row>
    <row r="212" spans="1:60" x14ac:dyDescent="0.2">
      <c r="A212" s="163" t="s">
        <v>398</v>
      </c>
      <c r="B212" s="164" t="str">
        <f t="shared" si="30"/>
        <v>OTTOLAVA</v>
      </c>
      <c r="C212" s="165" t="str">
        <f t="shared" si="31"/>
        <v>Martine</v>
      </c>
      <c r="D212" t="s">
        <v>10</v>
      </c>
      <c r="E212" t="str">
        <f t="shared" si="32"/>
        <v>Nice</v>
      </c>
      <c r="F212" t="s">
        <v>156</v>
      </c>
      <c r="G212">
        <v>3644</v>
      </c>
      <c r="H212" s="171">
        <f t="shared" si="33"/>
        <v>23901.25</v>
      </c>
      <c r="I212" t="s">
        <v>12</v>
      </c>
      <c r="J212" s="109">
        <v>20552</v>
      </c>
      <c r="K212">
        <f t="shared" ca="1" si="34"/>
        <v>61</v>
      </c>
      <c r="L212" s="53"/>
      <c r="R212" s="53"/>
      <c r="S212" s="54">
        <v>27874</v>
      </c>
      <c r="U212" s="53"/>
      <c r="V212" s="53"/>
      <c r="W212" s="55"/>
      <c r="X212" s="57">
        <f t="shared" ca="1" si="36"/>
        <v>0</v>
      </c>
      <c r="Y212" s="57">
        <v>0</v>
      </c>
      <c r="AB212" s="11"/>
      <c r="AC212" s="58"/>
      <c r="BA212" s="69" t="s">
        <v>804</v>
      </c>
      <c r="BB212" s="69" t="s">
        <v>608</v>
      </c>
      <c r="BC212" t="s">
        <v>1167</v>
      </c>
      <c r="BD212" t="s">
        <v>115</v>
      </c>
      <c r="BE212" s="69" t="s">
        <v>631</v>
      </c>
      <c r="BF212" t="s">
        <v>1239</v>
      </c>
      <c r="BG212" s="170">
        <v>23901.25</v>
      </c>
      <c r="BH212" t="str">
        <f t="shared" si="35"/>
        <v>femme</v>
      </c>
    </row>
    <row r="213" spans="1:60" x14ac:dyDescent="0.2">
      <c r="A213" s="163" t="s">
        <v>400</v>
      </c>
      <c r="B213" s="164" t="str">
        <f t="shared" si="30"/>
        <v>PARINET</v>
      </c>
      <c r="C213" s="165" t="str">
        <f t="shared" si="31"/>
        <v>Nicolas</v>
      </c>
      <c r="D213" t="s">
        <v>10</v>
      </c>
      <c r="E213" t="str">
        <f t="shared" si="32"/>
        <v>Nice</v>
      </c>
      <c r="F213" t="s">
        <v>90</v>
      </c>
      <c r="G213">
        <v>3155</v>
      </c>
      <c r="H213" s="171">
        <f t="shared" si="33"/>
        <v>24493.599999999999</v>
      </c>
      <c r="I213" t="s">
        <v>17</v>
      </c>
      <c r="J213" s="109">
        <v>32956</v>
      </c>
      <c r="K213">
        <f t="shared" ca="1" si="34"/>
        <v>27</v>
      </c>
      <c r="L213" s="53"/>
      <c r="R213" s="53"/>
      <c r="S213" s="54">
        <v>41146</v>
      </c>
      <c r="U213" s="53"/>
      <c r="V213" s="53"/>
      <c r="W213" s="55"/>
      <c r="X213" s="57">
        <f t="shared" ca="1" si="36"/>
        <v>0</v>
      </c>
      <c r="Y213" s="57">
        <v>2</v>
      </c>
      <c r="AB213" s="11"/>
      <c r="AC213" s="58"/>
      <c r="BA213" s="69" t="s">
        <v>477</v>
      </c>
      <c r="BB213" s="69" t="s">
        <v>159</v>
      </c>
      <c r="BC213" t="s">
        <v>1168</v>
      </c>
      <c r="BD213" t="s">
        <v>399</v>
      </c>
      <c r="BE213" s="69" t="s">
        <v>628</v>
      </c>
      <c r="BF213" t="s">
        <v>1239</v>
      </c>
      <c r="BG213" s="170">
        <v>24493.599999999999</v>
      </c>
      <c r="BH213" t="str">
        <f t="shared" si="35"/>
        <v>homme</v>
      </c>
    </row>
    <row r="214" spans="1:60" x14ac:dyDescent="0.2">
      <c r="A214" s="163" t="s">
        <v>402</v>
      </c>
      <c r="B214" s="164" t="str">
        <f t="shared" si="30"/>
        <v>PARTOUCHE</v>
      </c>
      <c r="C214" s="165" t="str">
        <f t="shared" si="31"/>
        <v>Robert</v>
      </c>
      <c r="D214" t="s">
        <v>19</v>
      </c>
      <c r="E214" t="str">
        <f t="shared" si="32"/>
        <v>Paris</v>
      </c>
      <c r="F214" t="s">
        <v>482</v>
      </c>
      <c r="G214">
        <v>3980</v>
      </c>
      <c r="H214" s="171">
        <f t="shared" si="33"/>
        <v>54565.59</v>
      </c>
      <c r="I214" t="s">
        <v>17</v>
      </c>
      <c r="J214" s="109">
        <v>27317</v>
      </c>
      <c r="K214">
        <f t="shared" ca="1" si="34"/>
        <v>43</v>
      </c>
      <c r="L214" s="53"/>
      <c r="R214" s="53"/>
      <c r="S214" s="54">
        <v>33846</v>
      </c>
      <c r="U214" s="53"/>
      <c r="V214" s="53"/>
      <c r="W214" s="55"/>
      <c r="X214" s="57">
        <f t="shared" ca="1" si="36"/>
        <v>0</v>
      </c>
      <c r="Y214" s="57">
        <v>0</v>
      </c>
      <c r="AB214" s="11"/>
      <c r="AC214" s="58"/>
      <c r="BA214" s="69" t="s">
        <v>479</v>
      </c>
      <c r="BB214" s="69" t="s">
        <v>480</v>
      </c>
      <c r="BC214" t="s">
        <v>1169</v>
      </c>
      <c r="BD214" t="s">
        <v>401</v>
      </c>
      <c r="BE214" s="69" t="s">
        <v>630</v>
      </c>
      <c r="BF214" t="s">
        <v>1238</v>
      </c>
      <c r="BG214" s="170">
        <v>54565.59</v>
      </c>
      <c r="BH214" t="str">
        <f t="shared" si="35"/>
        <v>homme</v>
      </c>
    </row>
    <row r="215" spans="1:60" x14ac:dyDescent="0.2">
      <c r="A215" s="163" t="s">
        <v>403</v>
      </c>
      <c r="B215" s="164" t="str">
        <f t="shared" si="30"/>
        <v>PAVARD</v>
      </c>
      <c r="C215" s="165" t="str">
        <f t="shared" si="31"/>
        <v>Annie</v>
      </c>
      <c r="D215" t="s">
        <v>10</v>
      </c>
      <c r="E215" t="str">
        <f t="shared" si="32"/>
        <v>Nice</v>
      </c>
      <c r="F215" t="s">
        <v>145</v>
      </c>
      <c r="G215">
        <v>3067</v>
      </c>
      <c r="H215" s="171">
        <f t="shared" si="33"/>
        <v>19708.91</v>
      </c>
      <c r="I215" t="s">
        <v>12</v>
      </c>
      <c r="J215" s="109">
        <v>26395</v>
      </c>
      <c r="K215">
        <f t="shared" ca="1" si="34"/>
        <v>45</v>
      </c>
      <c r="L215" s="53"/>
      <c r="R215" s="53"/>
      <c r="S215" s="54">
        <v>33179</v>
      </c>
      <c r="U215" s="53"/>
      <c r="V215" s="53"/>
      <c r="W215" s="55"/>
      <c r="X215" s="57">
        <f t="shared" ca="1" si="36"/>
        <v>0</v>
      </c>
      <c r="Y215" s="57">
        <v>7</v>
      </c>
      <c r="AB215" s="11"/>
      <c r="AC215" s="58"/>
      <c r="BA215" s="69" t="s">
        <v>805</v>
      </c>
      <c r="BB215" s="69" t="s">
        <v>847</v>
      </c>
      <c r="BC215" t="s">
        <v>1170</v>
      </c>
      <c r="BD215" t="s">
        <v>191</v>
      </c>
      <c r="BE215" s="69" t="s">
        <v>628</v>
      </c>
      <c r="BF215" t="s">
        <v>1239</v>
      </c>
      <c r="BG215" s="170">
        <v>19708.91</v>
      </c>
      <c r="BH215" t="str">
        <f t="shared" si="35"/>
        <v>femme</v>
      </c>
    </row>
    <row r="216" spans="1:60" x14ac:dyDescent="0.2">
      <c r="A216" s="163" t="s">
        <v>404</v>
      </c>
      <c r="B216" s="164" t="str">
        <f t="shared" si="30"/>
        <v>PEDRO</v>
      </c>
      <c r="C216" s="165" t="str">
        <f t="shared" si="31"/>
        <v>Francis</v>
      </c>
      <c r="D216" t="s">
        <v>10</v>
      </c>
      <c r="E216" t="str">
        <f t="shared" si="32"/>
        <v>Nice</v>
      </c>
      <c r="F216" t="s">
        <v>145</v>
      </c>
      <c r="G216">
        <v>3637</v>
      </c>
      <c r="H216" s="171">
        <f t="shared" si="33"/>
        <v>27376.97</v>
      </c>
      <c r="I216" t="s">
        <v>17</v>
      </c>
      <c r="J216" s="109">
        <v>26312</v>
      </c>
      <c r="K216">
        <f t="shared" ca="1" si="34"/>
        <v>45</v>
      </c>
      <c r="L216" s="53"/>
      <c r="R216" s="53"/>
      <c r="S216" s="54">
        <v>34209</v>
      </c>
      <c r="U216" s="53"/>
      <c r="V216" s="53"/>
      <c r="W216" s="55"/>
      <c r="X216" s="57">
        <f t="shared" ca="1" si="36"/>
        <v>0</v>
      </c>
      <c r="Y216" s="57">
        <v>0</v>
      </c>
      <c r="AB216" s="11"/>
      <c r="AC216" s="58"/>
      <c r="BA216" s="69" t="s">
        <v>805</v>
      </c>
      <c r="BB216" s="69" t="s">
        <v>847</v>
      </c>
      <c r="BC216" t="s">
        <v>1171</v>
      </c>
      <c r="BD216" t="s">
        <v>213</v>
      </c>
      <c r="BE216" s="69" t="s">
        <v>631</v>
      </c>
      <c r="BF216" t="s">
        <v>1239</v>
      </c>
      <c r="BG216" s="170">
        <v>27376.97</v>
      </c>
      <c r="BH216" t="str">
        <f t="shared" si="35"/>
        <v>homme</v>
      </c>
    </row>
    <row r="217" spans="1:60" x14ac:dyDescent="0.2">
      <c r="A217" s="163" t="s">
        <v>406</v>
      </c>
      <c r="B217" s="164" t="str">
        <f t="shared" si="30"/>
        <v>PENALVA</v>
      </c>
      <c r="C217" s="165" t="str">
        <f t="shared" si="31"/>
        <v>Isabelle</v>
      </c>
      <c r="D217" t="s">
        <v>10</v>
      </c>
      <c r="E217" t="str">
        <f t="shared" si="32"/>
        <v>Nice</v>
      </c>
      <c r="F217" t="s">
        <v>39</v>
      </c>
      <c r="G217">
        <v>3764</v>
      </c>
      <c r="H217" s="171">
        <f t="shared" si="33"/>
        <v>25030.02</v>
      </c>
      <c r="I217" t="s">
        <v>12</v>
      </c>
      <c r="J217" s="109">
        <v>26948</v>
      </c>
      <c r="K217">
        <f t="shared" ca="1" si="34"/>
        <v>44</v>
      </c>
      <c r="L217" s="53"/>
      <c r="R217" s="53"/>
      <c r="S217" s="54">
        <v>42737</v>
      </c>
      <c r="U217" s="53"/>
      <c r="V217" s="53"/>
      <c r="W217" s="55"/>
      <c r="X217" s="57">
        <v>0</v>
      </c>
      <c r="Y217" s="57">
        <v>0</v>
      </c>
      <c r="AB217" s="11"/>
      <c r="AC217" s="58"/>
      <c r="BA217" s="69" t="s">
        <v>805</v>
      </c>
      <c r="BB217" s="70" t="s">
        <v>899</v>
      </c>
      <c r="BC217" t="s">
        <v>1172</v>
      </c>
      <c r="BD217" t="s">
        <v>57</v>
      </c>
      <c r="BE217" s="69" t="s">
        <v>631</v>
      </c>
      <c r="BF217" t="s">
        <v>1239</v>
      </c>
      <c r="BG217" s="170">
        <v>25030.02</v>
      </c>
      <c r="BH217" t="str">
        <f t="shared" si="35"/>
        <v>femme</v>
      </c>
    </row>
    <row r="218" spans="1:60" x14ac:dyDescent="0.2">
      <c r="A218" s="163" t="s">
        <v>407</v>
      </c>
      <c r="B218" s="164" t="str">
        <f t="shared" si="30"/>
        <v>PERFETTO</v>
      </c>
      <c r="C218" s="165" t="str">
        <f t="shared" si="31"/>
        <v>Pascal</v>
      </c>
      <c r="D218" t="s">
        <v>19</v>
      </c>
      <c r="E218" t="str">
        <f t="shared" si="32"/>
        <v>Paris</v>
      </c>
      <c r="F218" t="s">
        <v>88</v>
      </c>
      <c r="G218">
        <v>3073</v>
      </c>
      <c r="H218" s="171">
        <f t="shared" si="33"/>
        <v>58559.1</v>
      </c>
      <c r="I218" t="s">
        <v>17</v>
      </c>
      <c r="J218" s="109">
        <v>28766</v>
      </c>
      <c r="K218">
        <f t="shared" ca="1" si="34"/>
        <v>39</v>
      </c>
      <c r="L218" s="53"/>
      <c r="R218" s="53"/>
      <c r="S218" s="54">
        <v>35616</v>
      </c>
      <c r="U218" s="53"/>
      <c r="V218" s="53"/>
      <c r="W218" s="55"/>
      <c r="X218" s="57">
        <f ca="1">IF(RAND()&lt;0.1,INT(1/VALUE(LEFT($D218,1))*RAND()*10),0)+IF(RAND()&lt;0.05,INT(1/VALUE(LEFT($D218,1))*RAND()*15),0)</f>
        <v>0</v>
      </c>
      <c r="Y218" s="57">
        <v>0</v>
      </c>
      <c r="AB218" s="11"/>
      <c r="AC218" s="58"/>
      <c r="BA218" s="69" t="s">
        <v>805</v>
      </c>
      <c r="BB218" s="69" t="s">
        <v>837</v>
      </c>
      <c r="BC218" t="s">
        <v>1173</v>
      </c>
      <c r="BD218" t="s">
        <v>64</v>
      </c>
      <c r="BE218" s="69" t="s">
        <v>631</v>
      </c>
      <c r="BF218" t="s">
        <v>1238</v>
      </c>
      <c r="BG218" s="170">
        <v>58559.1</v>
      </c>
      <c r="BH218" t="str">
        <f t="shared" si="35"/>
        <v>homme</v>
      </c>
    </row>
    <row r="219" spans="1:60" x14ac:dyDescent="0.2">
      <c r="A219" s="163" t="s">
        <v>408</v>
      </c>
      <c r="B219" s="164" t="str">
        <f t="shared" si="30"/>
        <v>PERRUCHON</v>
      </c>
      <c r="C219" s="165" t="str">
        <f t="shared" si="31"/>
        <v>Fabrice</v>
      </c>
      <c r="D219" t="s">
        <v>10</v>
      </c>
      <c r="E219" t="str">
        <f t="shared" si="32"/>
        <v>Nice</v>
      </c>
      <c r="F219" t="s">
        <v>135</v>
      </c>
      <c r="G219">
        <v>3670</v>
      </c>
      <c r="H219" s="171">
        <f t="shared" si="33"/>
        <v>29363.11</v>
      </c>
      <c r="I219" t="s">
        <v>17</v>
      </c>
      <c r="J219" s="109">
        <v>30365</v>
      </c>
      <c r="K219">
        <f t="shared" ca="1" si="34"/>
        <v>34</v>
      </c>
      <c r="L219" s="53"/>
      <c r="R219" s="53"/>
      <c r="S219" s="54">
        <v>37645</v>
      </c>
      <c r="U219" s="53"/>
      <c r="V219" s="53"/>
      <c r="W219" s="55"/>
      <c r="X219" s="57">
        <f ca="1">IF(RAND()&lt;0.1,INT(1/VALUE(LEFT($D219,1))*RAND()*10),0)+IF(RAND()&lt;0.05,INT(1/VALUE(LEFT($D219,1))*RAND()*15),0)</f>
        <v>0</v>
      </c>
      <c r="Y219" s="57">
        <v>0</v>
      </c>
      <c r="AB219" s="11"/>
      <c r="AC219" s="58"/>
      <c r="BA219" s="69" t="s">
        <v>805</v>
      </c>
      <c r="BB219" s="70" t="s">
        <v>900</v>
      </c>
      <c r="BC219" t="s">
        <v>1174</v>
      </c>
      <c r="BD219" t="s">
        <v>1175</v>
      </c>
      <c r="BE219" s="69" t="s">
        <v>628</v>
      </c>
      <c r="BF219" t="s">
        <v>1239</v>
      </c>
      <c r="BG219" s="170">
        <v>29363.11</v>
      </c>
      <c r="BH219" t="str">
        <f t="shared" si="35"/>
        <v>homme</v>
      </c>
    </row>
    <row r="220" spans="1:60" x14ac:dyDescent="0.2">
      <c r="A220" s="163" t="s">
        <v>409</v>
      </c>
      <c r="B220" s="164" t="str">
        <f t="shared" si="30"/>
        <v>PIDERIT</v>
      </c>
      <c r="C220" s="165" t="str">
        <f t="shared" si="31"/>
        <v>Claude</v>
      </c>
      <c r="D220" t="s">
        <v>10</v>
      </c>
      <c r="E220" t="str">
        <f t="shared" si="32"/>
        <v>Nice</v>
      </c>
      <c r="F220" t="s">
        <v>23</v>
      </c>
      <c r="G220">
        <v>3881</v>
      </c>
      <c r="H220" s="171">
        <f t="shared" si="33"/>
        <v>22298.9</v>
      </c>
      <c r="I220" t="s">
        <v>12</v>
      </c>
      <c r="J220" s="109">
        <v>32938</v>
      </c>
      <c r="K220">
        <f t="shared" ca="1" si="34"/>
        <v>27</v>
      </c>
      <c r="L220" s="53"/>
      <c r="R220" s="53"/>
      <c r="S220" s="54">
        <v>40099</v>
      </c>
      <c r="U220" s="53"/>
      <c r="V220" s="53"/>
      <c r="W220" s="55"/>
      <c r="X220" s="57">
        <f ca="1">IF(RAND()&lt;0.1,INT(1/VALUE(LEFT($D220,1))*RAND()*10),0)+IF(RAND()&lt;0.05,INT(1/VALUE(LEFT($D220,1))*RAND()*15),0)</f>
        <v>0</v>
      </c>
      <c r="Y220" s="57">
        <v>0</v>
      </c>
      <c r="AB220" s="11"/>
      <c r="AC220" s="58"/>
      <c r="BA220" s="69" t="s">
        <v>805</v>
      </c>
      <c r="BB220" s="70" t="s">
        <v>634</v>
      </c>
      <c r="BC220" t="s">
        <v>1176</v>
      </c>
      <c r="BD220" t="s">
        <v>312</v>
      </c>
      <c r="BE220" s="69" t="s">
        <v>631</v>
      </c>
      <c r="BF220" t="s">
        <v>1239</v>
      </c>
      <c r="BG220" s="170">
        <v>22298.9</v>
      </c>
      <c r="BH220" t="str">
        <f t="shared" si="35"/>
        <v>femme</v>
      </c>
    </row>
    <row r="221" spans="1:60" x14ac:dyDescent="0.2">
      <c r="A221" s="163" t="s">
        <v>410</v>
      </c>
      <c r="B221" s="164" t="str">
        <f t="shared" si="30"/>
        <v>POISSON</v>
      </c>
      <c r="C221" s="165" t="str">
        <f t="shared" si="31"/>
        <v>Daniel</v>
      </c>
      <c r="D221" t="s">
        <v>19</v>
      </c>
      <c r="E221" t="str">
        <f t="shared" si="32"/>
        <v>Nice</v>
      </c>
      <c r="F221" t="s">
        <v>73</v>
      </c>
      <c r="G221">
        <v>3032</v>
      </c>
      <c r="H221" s="171">
        <f t="shared" si="33"/>
        <v>57651.05</v>
      </c>
      <c r="I221" t="s">
        <v>17</v>
      </c>
      <c r="J221" s="109">
        <v>34892</v>
      </c>
      <c r="K221">
        <f t="shared" ca="1" si="34"/>
        <v>22</v>
      </c>
      <c r="L221" s="53"/>
      <c r="R221" s="53"/>
      <c r="S221" s="54">
        <v>42154</v>
      </c>
      <c r="U221" s="53"/>
      <c r="V221" s="53"/>
      <c r="W221" s="55"/>
      <c r="X221" s="57">
        <f ca="1">IF(RAND()&lt;0.03,INT(1/VALUE(LEFT($D221,1))*RAND()*3),0)</f>
        <v>0</v>
      </c>
      <c r="Y221" s="57">
        <v>2</v>
      </c>
      <c r="AB221" s="11"/>
      <c r="AC221" s="58"/>
      <c r="BA221" s="69" t="s">
        <v>805</v>
      </c>
      <c r="BB221" s="69" t="s">
        <v>840</v>
      </c>
      <c r="BC221" t="s">
        <v>1177</v>
      </c>
      <c r="BD221" t="s">
        <v>230</v>
      </c>
      <c r="BE221" s="69" t="s">
        <v>631</v>
      </c>
      <c r="BF221" t="s">
        <v>1239</v>
      </c>
      <c r="BG221" s="170">
        <v>57651.05</v>
      </c>
      <c r="BH221" t="str">
        <f t="shared" si="35"/>
        <v>homme</v>
      </c>
    </row>
    <row r="222" spans="1:60" x14ac:dyDescent="0.2">
      <c r="A222" s="163" t="s">
        <v>411</v>
      </c>
      <c r="B222" s="164" t="str">
        <f t="shared" si="30"/>
        <v>PONTALIER</v>
      </c>
      <c r="C222" s="165" t="str">
        <f t="shared" si="31"/>
        <v>Thierry</v>
      </c>
      <c r="D222" t="s">
        <v>10</v>
      </c>
      <c r="E222" t="str">
        <f t="shared" si="32"/>
        <v>Paris</v>
      </c>
      <c r="F222" t="s">
        <v>123</v>
      </c>
      <c r="G222">
        <v>3723</v>
      </c>
      <c r="H222" s="171">
        <f t="shared" si="33"/>
        <v>21596.3</v>
      </c>
      <c r="I222" t="s">
        <v>17</v>
      </c>
      <c r="J222" s="109">
        <v>27150</v>
      </c>
      <c r="K222">
        <f t="shared" ca="1" si="34"/>
        <v>43</v>
      </c>
      <c r="L222" s="53"/>
      <c r="R222" s="53"/>
      <c r="S222" s="54">
        <v>34537</v>
      </c>
      <c r="U222" s="53"/>
      <c r="V222" s="53"/>
      <c r="W222" s="55"/>
      <c r="X222" s="57">
        <f t="shared" ref="X222:X230" ca="1" si="37">IF(RAND()&lt;0.1,INT(1/VALUE(LEFT($D222,1))*RAND()*10),0)+IF(RAND()&lt;0.05,INT(1/VALUE(LEFT($D222,1))*RAND()*15),0)</f>
        <v>9</v>
      </c>
      <c r="Y222" s="57">
        <v>0</v>
      </c>
      <c r="AB222" s="11"/>
      <c r="AC222" s="58"/>
      <c r="BA222" s="69" t="s">
        <v>805</v>
      </c>
      <c r="BB222" s="69" t="s">
        <v>393</v>
      </c>
      <c r="BC222" t="s">
        <v>1178</v>
      </c>
      <c r="BD222" t="s">
        <v>940</v>
      </c>
      <c r="BE222" s="69" t="s">
        <v>628</v>
      </c>
      <c r="BF222" t="s">
        <v>1238</v>
      </c>
      <c r="BG222" s="170">
        <v>21596.3</v>
      </c>
      <c r="BH222" t="str">
        <f t="shared" si="35"/>
        <v>homme</v>
      </c>
    </row>
    <row r="223" spans="1:60" x14ac:dyDescent="0.2">
      <c r="A223" s="163" t="s">
        <v>413</v>
      </c>
      <c r="B223" s="164" t="str">
        <f t="shared" si="30"/>
        <v>POTRIQUET</v>
      </c>
      <c r="C223" s="165" t="str">
        <f t="shared" si="31"/>
        <v>Claudette</v>
      </c>
      <c r="D223" t="s">
        <v>10</v>
      </c>
      <c r="E223" t="str">
        <f t="shared" si="32"/>
        <v>Nice</v>
      </c>
      <c r="F223" t="s">
        <v>128</v>
      </c>
      <c r="G223">
        <v>3413</v>
      </c>
      <c r="H223" s="171">
        <f t="shared" si="33"/>
        <v>24980.74</v>
      </c>
      <c r="I223" t="s">
        <v>12</v>
      </c>
      <c r="J223" s="109">
        <v>28275</v>
      </c>
      <c r="K223">
        <f t="shared" ca="1" si="34"/>
        <v>40</v>
      </c>
      <c r="L223" s="53"/>
      <c r="R223" s="53"/>
      <c r="S223" s="54">
        <v>35154</v>
      </c>
      <c r="U223" s="53"/>
      <c r="V223" s="53"/>
      <c r="W223" s="55"/>
      <c r="X223" s="57">
        <f t="shared" ca="1" si="37"/>
        <v>0</v>
      </c>
      <c r="Y223" s="57">
        <v>0</v>
      </c>
      <c r="AB223" s="11"/>
      <c r="AC223" s="58"/>
      <c r="BA223" s="69" t="s">
        <v>806</v>
      </c>
      <c r="BB223" s="69" t="s">
        <v>870</v>
      </c>
      <c r="BC223" t="s">
        <v>1179</v>
      </c>
      <c r="BD223" t="s">
        <v>412</v>
      </c>
      <c r="BE223" s="69" t="s">
        <v>631</v>
      </c>
      <c r="BF223" t="s">
        <v>1239</v>
      </c>
      <c r="BG223" s="170">
        <v>24980.74</v>
      </c>
      <c r="BH223" t="str">
        <f t="shared" si="35"/>
        <v>femme</v>
      </c>
    </row>
    <row r="224" spans="1:60" x14ac:dyDescent="0.2">
      <c r="A224" s="163" t="s">
        <v>415</v>
      </c>
      <c r="B224" s="164" t="str">
        <f t="shared" si="30"/>
        <v>POUYADOU</v>
      </c>
      <c r="C224" s="165" t="str">
        <f t="shared" si="31"/>
        <v>Josette</v>
      </c>
      <c r="D224" t="s">
        <v>10</v>
      </c>
      <c r="E224" t="str">
        <f t="shared" si="32"/>
        <v>Nice</v>
      </c>
      <c r="F224" t="s">
        <v>405</v>
      </c>
      <c r="G224">
        <v>3630</v>
      </c>
      <c r="H224" s="171">
        <f t="shared" si="33"/>
        <v>26761.5</v>
      </c>
      <c r="I224" t="s">
        <v>12</v>
      </c>
      <c r="J224" s="109">
        <v>26423</v>
      </c>
      <c r="K224">
        <f t="shared" ca="1" si="34"/>
        <v>45</v>
      </c>
      <c r="L224" s="53"/>
      <c r="R224" s="53"/>
      <c r="S224" s="54">
        <v>33544</v>
      </c>
      <c r="U224" s="53"/>
      <c r="V224" s="53"/>
      <c r="W224" s="55"/>
      <c r="X224" s="57">
        <f t="shared" ca="1" si="37"/>
        <v>0</v>
      </c>
      <c r="Y224" s="57">
        <v>0</v>
      </c>
      <c r="AB224" s="11"/>
      <c r="AC224" s="58"/>
      <c r="BA224" s="69" t="s">
        <v>806</v>
      </c>
      <c r="BB224" s="70" t="s">
        <v>902</v>
      </c>
      <c r="BC224" t="s">
        <v>1180</v>
      </c>
      <c r="BD224" t="s">
        <v>414</v>
      </c>
      <c r="BE224" s="69" t="s">
        <v>631</v>
      </c>
      <c r="BF224" t="s">
        <v>1239</v>
      </c>
      <c r="BG224" s="170">
        <v>26761.5</v>
      </c>
      <c r="BH224" t="str">
        <f t="shared" si="35"/>
        <v>femme</v>
      </c>
    </row>
    <row r="225" spans="1:60" x14ac:dyDescent="0.2">
      <c r="A225" s="163" t="s">
        <v>417</v>
      </c>
      <c r="B225" s="164" t="str">
        <f t="shared" si="30"/>
        <v>PUAULT</v>
      </c>
      <c r="C225" s="165" t="str">
        <f t="shared" si="31"/>
        <v>Françoise</v>
      </c>
      <c r="D225" t="s">
        <v>10</v>
      </c>
      <c r="E225" t="str">
        <f t="shared" si="32"/>
        <v>Nice</v>
      </c>
      <c r="F225" t="s">
        <v>128</v>
      </c>
      <c r="G225">
        <v>3420</v>
      </c>
      <c r="H225" s="171">
        <f t="shared" si="33"/>
        <v>23981.17</v>
      </c>
      <c r="I225" t="s">
        <v>12</v>
      </c>
      <c r="J225" s="109">
        <v>25976</v>
      </c>
      <c r="K225">
        <f t="shared" ca="1" si="34"/>
        <v>46</v>
      </c>
      <c r="L225" s="53"/>
      <c r="R225" s="53"/>
      <c r="S225" s="54">
        <v>34551</v>
      </c>
      <c r="U225" s="53"/>
      <c r="V225" s="53"/>
      <c r="W225" s="55"/>
      <c r="X225" s="57">
        <f t="shared" ca="1" si="37"/>
        <v>0</v>
      </c>
      <c r="Y225" s="57">
        <v>0</v>
      </c>
      <c r="AB225" s="11"/>
      <c r="AC225" s="58"/>
      <c r="BA225" s="69" t="s">
        <v>807</v>
      </c>
      <c r="BB225" s="70" t="s">
        <v>903</v>
      </c>
      <c r="BC225" t="s">
        <v>1181</v>
      </c>
      <c r="BD225" t="s">
        <v>416</v>
      </c>
      <c r="BE225" s="69" t="s">
        <v>628</v>
      </c>
      <c r="BF225" t="s">
        <v>1239</v>
      </c>
      <c r="BG225" s="170">
        <v>23981.17</v>
      </c>
      <c r="BH225" t="str">
        <f t="shared" si="35"/>
        <v>femme</v>
      </c>
    </row>
    <row r="226" spans="1:60" x14ac:dyDescent="0.2">
      <c r="A226" s="163" t="s">
        <v>418</v>
      </c>
      <c r="B226" s="164" t="str">
        <f t="shared" si="30"/>
        <v>QUINTIN</v>
      </c>
      <c r="C226" s="165" t="str">
        <f t="shared" si="31"/>
        <v>Martine</v>
      </c>
      <c r="D226" t="s">
        <v>10</v>
      </c>
      <c r="E226" t="str">
        <f t="shared" si="32"/>
        <v>Paris</v>
      </c>
      <c r="F226" t="s">
        <v>455</v>
      </c>
      <c r="G226">
        <v>3098</v>
      </c>
      <c r="H226" s="171">
        <f t="shared" si="33"/>
        <v>26096.71</v>
      </c>
      <c r="I226" t="s">
        <v>12</v>
      </c>
      <c r="J226" s="109">
        <v>23334</v>
      </c>
      <c r="K226">
        <f t="shared" ca="1" si="34"/>
        <v>54</v>
      </c>
      <c r="L226" s="53"/>
      <c r="R226" s="53"/>
      <c r="S226" s="54">
        <v>31572</v>
      </c>
      <c r="U226" s="53"/>
      <c r="V226" s="53"/>
      <c r="W226" s="55"/>
      <c r="X226" s="57">
        <f t="shared" ca="1" si="37"/>
        <v>2</v>
      </c>
      <c r="Y226" s="57">
        <v>0</v>
      </c>
      <c r="AB226" s="11"/>
      <c r="AC226" s="58"/>
      <c r="BA226" s="69" t="s">
        <v>453</v>
      </c>
      <c r="BB226" s="69" t="s">
        <v>454</v>
      </c>
      <c r="BC226" t="s">
        <v>1182</v>
      </c>
      <c r="BD226" t="s">
        <v>115</v>
      </c>
      <c r="BE226" s="69" t="s">
        <v>628</v>
      </c>
      <c r="BF226" t="s">
        <v>1238</v>
      </c>
      <c r="BG226" s="170">
        <v>26096.71</v>
      </c>
      <c r="BH226" t="str">
        <f t="shared" si="35"/>
        <v>femme</v>
      </c>
    </row>
    <row r="227" spans="1:60" x14ac:dyDescent="0.2">
      <c r="A227" s="163" t="s">
        <v>420</v>
      </c>
      <c r="B227" s="164" t="str">
        <f t="shared" si="30"/>
        <v>RAGEUL</v>
      </c>
      <c r="C227" s="165" t="str">
        <f t="shared" si="31"/>
        <v>Marielle</v>
      </c>
      <c r="D227" t="s">
        <v>10</v>
      </c>
      <c r="E227" t="str">
        <f t="shared" si="32"/>
        <v>Paris</v>
      </c>
      <c r="F227" t="s">
        <v>88</v>
      </c>
      <c r="G227">
        <v>3569</v>
      </c>
      <c r="H227" s="171">
        <f t="shared" si="33"/>
        <v>24961.51</v>
      </c>
      <c r="I227" t="s">
        <v>12</v>
      </c>
      <c r="J227" s="109">
        <v>23266</v>
      </c>
      <c r="K227">
        <f t="shared" ca="1" si="34"/>
        <v>54</v>
      </c>
      <c r="L227" s="53"/>
      <c r="R227" s="53"/>
      <c r="S227" s="54">
        <v>30253</v>
      </c>
      <c r="U227" s="53"/>
      <c r="V227" s="53"/>
      <c r="W227" s="55"/>
      <c r="X227" s="57">
        <f t="shared" ca="1" si="37"/>
        <v>0</v>
      </c>
      <c r="Y227" s="57">
        <v>0</v>
      </c>
      <c r="AB227" s="11"/>
      <c r="AC227" s="58"/>
      <c r="BA227" s="69" t="s">
        <v>484</v>
      </c>
      <c r="BB227" s="69" t="s">
        <v>485</v>
      </c>
      <c r="BC227" t="s">
        <v>1183</v>
      </c>
      <c r="BD227" t="s">
        <v>419</v>
      </c>
      <c r="BE227" s="69" t="s">
        <v>628</v>
      </c>
      <c r="BF227" t="s">
        <v>1238</v>
      </c>
      <c r="BG227" s="170">
        <v>24961.51</v>
      </c>
      <c r="BH227" t="str">
        <f t="shared" si="35"/>
        <v>femme</v>
      </c>
    </row>
    <row r="228" spans="1:60" x14ac:dyDescent="0.2">
      <c r="A228" s="163" t="s">
        <v>195</v>
      </c>
      <c r="B228" s="164" t="str">
        <f t="shared" si="30"/>
        <v>RAMBEAUD</v>
      </c>
      <c r="C228" s="165" t="str">
        <f t="shared" si="31"/>
        <v>Christian</v>
      </c>
      <c r="D228" t="s">
        <v>85</v>
      </c>
      <c r="E228" t="str">
        <f t="shared" si="32"/>
        <v>Nice</v>
      </c>
      <c r="F228" t="s">
        <v>380</v>
      </c>
      <c r="G228">
        <v>3128</v>
      </c>
      <c r="H228" s="171">
        <f t="shared" si="33"/>
        <v>73528.160000000003</v>
      </c>
      <c r="I228" t="s">
        <v>17</v>
      </c>
      <c r="J228" s="109">
        <v>32495</v>
      </c>
      <c r="K228">
        <f t="shared" ca="1" si="34"/>
        <v>29</v>
      </c>
      <c r="L228" s="53"/>
      <c r="R228" s="53"/>
      <c r="S228" s="54">
        <v>39365</v>
      </c>
      <c r="U228" s="53"/>
      <c r="V228" s="53"/>
      <c r="W228" s="55"/>
      <c r="X228" s="57">
        <f t="shared" ca="1" si="37"/>
        <v>0</v>
      </c>
      <c r="Y228" s="57">
        <v>0</v>
      </c>
      <c r="AB228" s="11"/>
      <c r="AC228" s="58"/>
      <c r="BA228" s="69" t="s">
        <v>808</v>
      </c>
      <c r="BB228" s="70" t="s">
        <v>904</v>
      </c>
      <c r="BC228" t="s">
        <v>1184</v>
      </c>
      <c r="BD228" t="s">
        <v>1006</v>
      </c>
      <c r="BE228" s="69" t="s">
        <v>631</v>
      </c>
      <c r="BF228" t="s">
        <v>1239</v>
      </c>
      <c r="BG228" s="170">
        <v>73528.160000000003</v>
      </c>
      <c r="BH228" t="str">
        <f t="shared" si="35"/>
        <v>homme</v>
      </c>
    </row>
    <row r="229" spans="1:60" x14ac:dyDescent="0.2">
      <c r="A229" s="163" t="s">
        <v>423</v>
      </c>
      <c r="B229" s="164" t="str">
        <f t="shared" si="30"/>
        <v>RAMOND</v>
      </c>
      <c r="C229" s="165" t="str">
        <f t="shared" si="31"/>
        <v>Vincent</v>
      </c>
      <c r="D229" t="s">
        <v>15</v>
      </c>
      <c r="E229" t="str">
        <f t="shared" si="32"/>
        <v>Strasbourg</v>
      </c>
      <c r="F229" t="s">
        <v>148</v>
      </c>
      <c r="G229">
        <v>3185</v>
      </c>
      <c r="H229" s="171">
        <f t="shared" si="33"/>
        <v>38692.29</v>
      </c>
      <c r="I229" t="s">
        <v>17</v>
      </c>
      <c r="J229" s="109">
        <v>23704</v>
      </c>
      <c r="K229">
        <f t="shared" ca="1" si="34"/>
        <v>53</v>
      </c>
      <c r="L229" s="53"/>
      <c r="R229" s="53"/>
      <c r="S229" s="54">
        <v>31551</v>
      </c>
      <c r="U229" s="53"/>
      <c r="V229" s="53"/>
      <c r="W229" s="55"/>
      <c r="X229" s="57">
        <f t="shared" ca="1" si="37"/>
        <v>0</v>
      </c>
      <c r="Y229" s="57">
        <v>0</v>
      </c>
      <c r="AB229" s="11"/>
      <c r="AC229" s="58"/>
      <c r="BA229" s="69" t="s">
        <v>487</v>
      </c>
      <c r="BB229" s="70" t="s">
        <v>905</v>
      </c>
      <c r="BC229" t="s">
        <v>1185</v>
      </c>
      <c r="BD229" t="s">
        <v>1001</v>
      </c>
      <c r="BE229" s="69" t="s">
        <v>628</v>
      </c>
      <c r="BF229" t="s">
        <v>1240</v>
      </c>
      <c r="BG229" s="170">
        <v>38692.29</v>
      </c>
      <c r="BH229" t="str">
        <f t="shared" si="35"/>
        <v>homme</v>
      </c>
    </row>
    <row r="230" spans="1:60" x14ac:dyDescent="0.2">
      <c r="A230" s="163" t="s">
        <v>424</v>
      </c>
      <c r="B230" s="164" t="str">
        <f t="shared" si="30"/>
        <v>REBY-FAYARD</v>
      </c>
      <c r="C230" s="165" t="str">
        <f t="shared" si="31"/>
        <v>Luc</v>
      </c>
      <c r="D230" t="s">
        <v>10</v>
      </c>
      <c r="E230" t="str">
        <f t="shared" si="32"/>
        <v>Nice</v>
      </c>
      <c r="F230" t="s">
        <v>270</v>
      </c>
      <c r="G230">
        <v>3102</v>
      </c>
      <c r="H230" s="171">
        <f t="shared" si="33"/>
        <v>24732.639999999999</v>
      </c>
      <c r="I230" t="s">
        <v>17</v>
      </c>
      <c r="J230" s="109">
        <v>32313</v>
      </c>
      <c r="K230">
        <f t="shared" ca="1" si="34"/>
        <v>29</v>
      </c>
      <c r="L230" s="53"/>
      <c r="R230" s="53"/>
      <c r="S230" s="54">
        <v>39599</v>
      </c>
      <c r="U230" s="53"/>
      <c r="V230" s="53"/>
      <c r="W230" s="55"/>
      <c r="X230" s="57">
        <f t="shared" ca="1" si="37"/>
        <v>0</v>
      </c>
      <c r="Y230" s="57">
        <v>5</v>
      </c>
      <c r="AB230" s="11"/>
      <c r="AC230" s="58"/>
      <c r="BA230" s="69" t="s">
        <v>489</v>
      </c>
      <c r="BB230" s="69" t="s">
        <v>490</v>
      </c>
      <c r="BC230" t="s">
        <v>1186</v>
      </c>
      <c r="BD230" t="s">
        <v>1187</v>
      </c>
      <c r="BE230" s="69" t="s">
        <v>631</v>
      </c>
      <c r="BF230" t="s">
        <v>1239</v>
      </c>
      <c r="BG230" s="170">
        <v>24732.639999999999</v>
      </c>
      <c r="BH230" t="str">
        <f t="shared" si="35"/>
        <v>homme</v>
      </c>
    </row>
    <row r="231" spans="1:60" x14ac:dyDescent="0.2">
      <c r="A231" s="163" t="s">
        <v>425</v>
      </c>
      <c r="B231" s="164" t="str">
        <f t="shared" si="30"/>
        <v>REMUND</v>
      </c>
      <c r="C231" s="165" t="str">
        <f t="shared" si="31"/>
        <v>Françoise</v>
      </c>
      <c r="D231" t="s">
        <v>15</v>
      </c>
      <c r="E231" t="str">
        <f t="shared" si="32"/>
        <v>Paris</v>
      </c>
      <c r="F231" t="s">
        <v>233</v>
      </c>
      <c r="G231">
        <v>3608</v>
      </c>
      <c r="H231" s="171">
        <f t="shared" si="33"/>
        <v>33030.75</v>
      </c>
      <c r="I231" t="s">
        <v>12</v>
      </c>
      <c r="J231" s="109">
        <v>35029</v>
      </c>
      <c r="K231">
        <f t="shared" ca="1" si="34"/>
        <v>22</v>
      </c>
      <c r="L231" s="53"/>
      <c r="R231" s="53"/>
      <c r="S231" s="54">
        <v>41971</v>
      </c>
      <c r="U231" s="53"/>
      <c r="V231" s="53"/>
      <c r="W231" s="55"/>
      <c r="X231" s="57">
        <f ca="1">IF(RAND()&lt;0.1,INT(1/VALUE(LEFT($D231,1))*RAND()*10),0)</f>
        <v>0</v>
      </c>
      <c r="Y231" s="57">
        <v>0</v>
      </c>
      <c r="AB231" s="11"/>
      <c r="AC231" s="58"/>
      <c r="BA231" s="69" t="s">
        <v>492</v>
      </c>
      <c r="BB231" s="69" t="s">
        <v>21</v>
      </c>
      <c r="BC231" t="s">
        <v>1188</v>
      </c>
      <c r="BD231" t="s">
        <v>416</v>
      </c>
      <c r="BE231" s="69" t="s">
        <v>631</v>
      </c>
      <c r="BF231" t="s">
        <v>1238</v>
      </c>
      <c r="BG231" s="170">
        <v>33030.75</v>
      </c>
      <c r="BH231" t="str">
        <f t="shared" si="35"/>
        <v>femme</v>
      </c>
    </row>
    <row r="232" spans="1:60" x14ac:dyDescent="0.2">
      <c r="A232" s="163" t="s">
        <v>426</v>
      </c>
      <c r="B232" s="164" t="str">
        <f t="shared" si="30"/>
        <v>RENIER</v>
      </c>
      <c r="C232" s="165" t="str">
        <f t="shared" si="31"/>
        <v>Monique</v>
      </c>
      <c r="D232" t="s">
        <v>10</v>
      </c>
      <c r="E232" t="str">
        <f t="shared" si="32"/>
        <v>Paris</v>
      </c>
      <c r="F232" t="s">
        <v>385</v>
      </c>
      <c r="G232">
        <v>3733</v>
      </c>
      <c r="H232" s="171">
        <f t="shared" si="33"/>
        <v>25744.86</v>
      </c>
      <c r="I232" t="s">
        <v>12</v>
      </c>
      <c r="J232" s="109">
        <v>32425</v>
      </c>
      <c r="K232">
        <f t="shared" ca="1" si="34"/>
        <v>29</v>
      </c>
      <c r="L232" s="53"/>
      <c r="R232" s="53"/>
      <c r="S232" s="54">
        <v>39392</v>
      </c>
      <c r="U232" s="53"/>
      <c r="V232" s="53"/>
      <c r="W232" s="55"/>
      <c r="X232" s="57">
        <f t="shared" ref="X232:X254" ca="1" si="38">IF(RAND()&lt;0.1,INT(1/VALUE(LEFT($D232,1))*RAND()*10),0)+IF(RAND()&lt;0.05,INT(1/VALUE(LEFT($D232,1))*RAND()*15),0)</f>
        <v>0</v>
      </c>
      <c r="Y232" s="57">
        <v>0</v>
      </c>
      <c r="AB232" s="11"/>
      <c r="AC232" s="58"/>
      <c r="BA232" s="69" t="s">
        <v>492</v>
      </c>
      <c r="BB232" s="69" t="s">
        <v>68</v>
      </c>
      <c r="BC232" t="s">
        <v>1189</v>
      </c>
      <c r="BD232" t="s">
        <v>43</v>
      </c>
      <c r="BE232" s="69" t="s">
        <v>628</v>
      </c>
      <c r="BF232" t="s">
        <v>1238</v>
      </c>
      <c r="BG232" s="170">
        <v>25744.86</v>
      </c>
      <c r="BH232" t="str">
        <f t="shared" si="35"/>
        <v>femme</v>
      </c>
    </row>
    <row r="233" spans="1:60" x14ac:dyDescent="0.2">
      <c r="A233" s="163" t="s">
        <v>428</v>
      </c>
      <c r="B233" s="164" t="str">
        <f t="shared" si="30"/>
        <v>REVERDITO</v>
      </c>
      <c r="C233" s="165" t="str">
        <f t="shared" si="31"/>
        <v>Marie-Jeanne</v>
      </c>
      <c r="D233" t="s">
        <v>10</v>
      </c>
      <c r="E233" t="str">
        <f t="shared" si="32"/>
        <v>Nice</v>
      </c>
      <c r="F233" t="s">
        <v>54</v>
      </c>
      <c r="G233">
        <v>3552</v>
      </c>
      <c r="H233" s="171">
        <f t="shared" si="33"/>
        <v>26130.46</v>
      </c>
      <c r="I233" t="s">
        <v>12</v>
      </c>
      <c r="J233" s="109">
        <v>33648</v>
      </c>
      <c r="K233">
        <f t="shared" ca="1" si="34"/>
        <v>25</v>
      </c>
      <c r="L233" s="53"/>
      <c r="R233" s="53"/>
      <c r="S233" s="54">
        <v>40533</v>
      </c>
      <c r="U233" s="53"/>
      <c r="V233" s="53"/>
      <c r="W233" s="55"/>
      <c r="X233" s="57">
        <f t="shared" ca="1" si="38"/>
        <v>0</v>
      </c>
      <c r="Y233" s="57">
        <v>0</v>
      </c>
      <c r="AB233" s="11"/>
      <c r="AC233" s="58"/>
      <c r="BA233" s="69" t="s">
        <v>809</v>
      </c>
      <c r="BB233" s="69" t="s">
        <v>312</v>
      </c>
      <c r="BC233" t="s">
        <v>1190</v>
      </c>
      <c r="BD233" t="s">
        <v>427</v>
      </c>
      <c r="BE233" s="69" t="s">
        <v>631</v>
      </c>
      <c r="BF233" t="s">
        <v>1239</v>
      </c>
      <c r="BG233" s="170">
        <v>26130.46</v>
      </c>
      <c r="BH233" t="str">
        <f t="shared" si="35"/>
        <v>femme</v>
      </c>
    </row>
    <row r="234" spans="1:60" x14ac:dyDescent="0.2">
      <c r="A234" s="163" t="s">
        <v>429</v>
      </c>
      <c r="B234" s="164" t="str">
        <f t="shared" si="30"/>
        <v>RIDEAU</v>
      </c>
      <c r="C234" s="165" t="str">
        <f t="shared" si="31"/>
        <v>Bastien</v>
      </c>
      <c r="D234" t="s">
        <v>19</v>
      </c>
      <c r="E234" t="str">
        <f t="shared" si="32"/>
        <v>Paris</v>
      </c>
      <c r="F234" t="s">
        <v>327</v>
      </c>
      <c r="G234">
        <v>3333</v>
      </c>
      <c r="H234" s="171">
        <f t="shared" si="33"/>
        <v>49383.63</v>
      </c>
      <c r="I234" t="s">
        <v>17</v>
      </c>
      <c r="J234" s="109">
        <v>25783</v>
      </c>
      <c r="K234">
        <f t="shared" ca="1" si="34"/>
        <v>47</v>
      </c>
      <c r="L234" s="53"/>
      <c r="R234" s="53"/>
      <c r="S234" s="54">
        <v>33092</v>
      </c>
      <c r="U234" s="53"/>
      <c r="V234" s="53"/>
      <c r="W234" s="55"/>
      <c r="X234" s="57">
        <f t="shared" ca="1" si="38"/>
        <v>1</v>
      </c>
      <c r="Y234" s="57">
        <v>0</v>
      </c>
      <c r="AB234" s="11"/>
      <c r="AC234" s="58"/>
      <c r="BA234" s="69" t="s">
        <v>495</v>
      </c>
      <c r="BB234" s="69" t="s">
        <v>273</v>
      </c>
      <c r="BC234" t="s">
        <v>1191</v>
      </c>
      <c r="BD234" t="s">
        <v>1192</v>
      </c>
      <c r="BE234" s="69" t="s">
        <v>628</v>
      </c>
      <c r="BF234" t="s">
        <v>1238</v>
      </c>
      <c r="BG234" s="170">
        <v>49383.63</v>
      </c>
      <c r="BH234" t="str">
        <f t="shared" si="35"/>
        <v>homme</v>
      </c>
    </row>
    <row r="235" spans="1:60" x14ac:dyDescent="0.2">
      <c r="A235" s="163" t="s">
        <v>431</v>
      </c>
      <c r="B235" s="164" t="str">
        <f t="shared" si="30"/>
        <v>RIEGERT</v>
      </c>
      <c r="C235" s="165" t="str">
        <f t="shared" si="31"/>
        <v>Raymonde</v>
      </c>
      <c r="D235" t="s">
        <v>15</v>
      </c>
      <c r="E235" t="str">
        <f t="shared" si="32"/>
        <v>Paris</v>
      </c>
      <c r="F235" t="s">
        <v>61</v>
      </c>
      <c r="G235">
        <v>3733</v>
      </c>
      <c r="H235" s="171">
        <f t="shared" si="33"/>
        <v>33803.730000000003</v>
      </c>
      <c r="I235" t="s">
        <v>12</v>
      </c>
      <c r="J235" s="109">
        <v>25290</v>
      </c>
      <c r="K235">
        <f t="shared" ca="1" si="34"/>
        <v>48</v>
      </c>
      <c r="L235" s="53"/>
      <c r="R235" s="53"/>
      <c r="S235" s="54">
        <v>34531</v>
      </c>
      <c r="U235" s="53"/>
      <c r="V235" s="53"/>
      <c r="W235" s="55"/>
      <c r="X235" s="57">
        <f t="shared" ca="1" si="38"/>
        <v>0</v>
      </c>
      <c r="Y235" s="57">
        <v>0</v>
      </c>
      <c r="AB235" s="11"/>
      <c r="AC235" s="58"/>
      <c r="BA235" s="69" t="s">
        <v>810</v>
      </c>
      <c r="BB235" s="70" t="s">
        <v>909</v>
      </c>
      <c r="BC235" t="s">
        <v>1193</v>
      </c>
      <c r="BD235" t="s">
        <v>430</v>
      </c>
      <c r="BE235" s="69" t="s">
        <v>631</v>
      </c>
      <c r="BF235" t="s">
        <v>1238</v>
      </c>
      <c r="BG235" s="170">
        <v>33803.730000000003</v>
      </c>
      <c r="BH235" t="str">
        <f t="shared" si="35"/>
        <v>femme</v>
      </c>
    </row>
    <row r="236" spans="1:60" x14ac:dyDescent="0.2">
      <c r="A236" s="163" t="s">
        <v>433</v>
      </c>
      <c r="B236" s="164" t="str">
        <f t="shared" si="30"/>
        <v>ROBERT</v>
      </c>
      <c r="C236" s="165" t="str">
        <f t="shared" si="31"/>
        <v>Christelle</v>
      </c>
      <c r="D236" t="s">
        <v>10</v>
      </c>
      <c r="E236" t="str">
        <f t="shared" si="32"/>
        <v>Nice</v>
      </c>
      <c r="F236" t="s">
        <v>500</v>
      </c>
      <c r="G236">
        <v>3641</v>
      </c>
      <c r="H236" s="171">
        <f t="shared" si="33"/>
        <v>22958.15</v>
      </c>
      <c r="I236" t="s">
        <v>12</v>
      </c>
      <c r="J236" s="109">
        <v>24860</v>
      </c>
      <c r="K236">
        <f t="shared" ca="1" si="34"/>
        <v>49</v>
      </c>
      <c r="L236" s="53"/>
      <c r="R236" s="53"/>
      <c r="S236" s="54">
        <v>32274</v>
      </c>
      <c r="U236" s="53"/>
      <c r="V236" s="53"/>
      <c r="W236" s="55"/>
      <c r="X236" s="57">
        <f t="shared" ca="1" si="38"/>
        <v>11</v>
      </c>
      <c r="Y236" s="57">
        <v>0</v>
      </c>
      <c r="AB236" s="11"/>
      <c r="AC236" s="58"/>
      <c r="BA236" s="69" t="s">
        <v>497</v>
      </c>
      <c r="BB236" s="69" t="s">
        <v>498</v>
      </c>
      <c r="BC236" t="s">
        <v>1194</v>
      </c>
      <c r="BD236" t="s">
        <v>432</v>
      </c>
      <c r="BE236" s="69" t="s">
        <v>628</v>
      </c>
      <c r="BF236" t="s">
        <v>1239</v>
      </c>
      <c r="BG236" s="170">
        <v>22958.15</v>
      </c>
      <c r="BH236" t="str">
        <f t="shared" si="35"/>
        <v>femme</v>
      </c>
    </row>
    <row r="237" spans="1:60" x14ac:dyDescent="0.2">
      <c r="A237" s="163" t="s">
        <v>434</v>
      </c>
      <c r="B237" s="164" t="str">
        <f t="shared" si="30"/>
        <v>ROBERT</v>
      </c>
      <c r="C237" s="165" t="str">
        <f t="shared" si="31"/>
        <v>Viviane</v>
      </c>
      <c r="D237" t="s">
        <v>10</v>
      </c>
      <c r="E237" t="str">
        <f t="shared" si="32"/>
        <v>Strasbourg</v>
      </c>
      <c r="F237" t="s">
        <v>211</v>
      </c>
      <c r="G237">
        <v>3139</v>
      </c>
      <c r="H237" s="171">
        <f t="shared" si="33"/>
        <v>30063.96</v>
      </c>
      <c r="I237" t="s">
        <v>12</v>
      </c>
      <c r="J237" s="109">
        <v>24131</v>
      </c>
      <c r="K237">
        <f t="shared" ca="1" si="34"/>
        <v>51</v>
      </c>
      <c r="L237" s="53"/>
      <c r="R237" s="53"/>
      <c r="S237" s="54">
        <v>31527</v>
      </c>
      <c r="U237" s="53"/>
      <c r="V237" s="53"/>
      <c r="W237" s="55"/>
      <c r="X237" s="57">
        <f t="shared" ca="1" si="38"/>
        <v>0</v>
      </c>
      <c r="Y237" s="57">
        <v>0</v>
      </c>
      <c r="AB237" s="11"/>
      <c r="AC237" s="58"/>
      <c r="BA237" s="69" t="s">
        <v>812</v>
      </c>
      <c r="BB237" s="69" t="s">
        <v>412</v>
      </c>
      <c r="BC237" t="s">
        <v>1194</v>
      </c>
      <c r="BD237" t="s">
        <v>29</v>
      </c>
      <c r="BE237" s="69" t="s">
        <v>631</v>
      </c>
      <c r="BF237" t="s">
        <v>1240</v>
      </c>
      <c r="BG237" s="170">
        <v>30063.96</v>
      </c>
      <c r="BH237" t="str">
        <f t="shared" si="35"/>
        <v>femme</v>
      </c>
    </row>
    <row r="238" spans="1:60" x14ac:dyDescent="0.2">
      <c r="A238" s="163" t="s">
        <v>436</v>
      </c>
      <c r="B238" s="164" t="str">
        <f t="shared" si="30"/>
        <v>RODIER</v>
      </c>
      <c r="C238" s="165" t="str">
        <f t="shared" si="31"/>
        <v>Régis</v>
      </c>
      <c r="D238" t="s">
        <v>15</v>
      </c>
      <c r="E238" t="str">
        <f t="shared" si="32"/>
        <v>Paris</v>
      </c>
      <c r="F238" t="s">
        <v>156</v>
      </c>
      <c r="G238">
        <v>3765</v>
      </c>
      <c r="H238" s="171">
        <f t="shared" si="33"/>
        <v>34826.58</v>
      </c>
      <c r="I238" t="s">
        <v>17</v>
      </c>
      <c r="J238" s="109">
        <v>28395</v>
      </c>
      <c r="K238">
        <f t="shared" ca="1" si="34"/>
        <v>40</v>
      </c>
      <c r="L238" s="53"/>
      <c r="R238" s="53"/>
      <c r="S238" s="54">
        <v>35626</v>
      </c>
      <c r="U238" s="53"/>
      <c r="V238" s="53"/>
      <c r="W238" s="55"/>
      <c r="X238" s="57">
        <f t="shared" ca="1" si="38"/>
        <v>0</v>
      </c>
      <c r="Y238" s="57">
        <v>0</v>
      </c>
      <c r="AB238" s="11"/>
      <c r="AC238" s="58"/>
      <c r="BA238" s="69" t="s">
        <v>811</v>
      </c>
      <c r="BB238" s="69" t="s">
        <v>658</v>
      </c>
      <c r="BC238" t="s">
        <v>1195</v>
      </c>
      <c r="BD238" t="s">
        <v>435</v>
      </c>
      <c r="BE238" s="69" t="s">
        <v>628</v>
      </c>
      <c r="BF238" t="s">
        <v>1238</v>
      </c>
      <c r="BG238" s="170">
        <v>34826.58</v>
      </c>
      <c r="BH238" t="str">
        <f t="shared" si="35"/>
        <v>homme</v>
      </c>
    </row>
    <row r="239" spans="1:60" x14ac:dyDescent="0.2">
      <c r="A239" s="163" t="s">
        <v>437</v>
      </c>
      <c r="B239" s="164" t="str">
        <f t="shared" si="30"/>
        <v>ROGUET</v>
      </c>
      <c r="C239" s="165" t="str">
        <f t="shared" si="31"/>
        <v>Laurent</v>
      </c>
      <c r="D239" t="s">
        <v>19</v>
      </c>
      <c r="E239" t="str">
        <f t="shared" si="32"/>
        <v>Nice</v>
      </c>
      <c r="F239" t="s">
        <v>298</v>
      </c>
      <c r="G239">
        <v>3779</v>
      </c>
      <c r="H239" s="171">
        <f t="shared" si="33"/>
        <v>56669.120000000003</v>
      </c>
      <c r="I239" t="s">
        <v>17</v>
      </c>
      <c r="J239" s="109">
        <v>26205</v>
      </c>
      <c r="K239">
        <f t="shared" ca="1" si="34"/>
        <v>46</v>
      </c>
      <c r="L239" s="53"/>
      <c r="R239" s="53"/>
      <c r="S239" s="54">
        <v>36204</v>
      </c>
      <c r="U239" s="53"/>
      <c r="V239" s="53"/>
      <c r="W239" s="55"/>
      <c r="X239" s="57">
        <f t="shared" ca="1" si="38"/>
        <v>0</v>
      </c>
      <c r="Y239" s="57">
        <v>0</v>
      </c>
      <c r="AB239" s="11"/>
      <c r="AC239" s="58"/>
      <c r="BA239" s="69" t="s">
        <v>295</v>
      </c>
      <c r="BB239" s="69" t="s">
        <v>296</v>
      </c>
      <c r="BC239" t="s">
        <v>1196</v>
      </c>
      <c r="BD239" t="s">
        <v>372</v>
      </c>
      <c r="BE239" s="69" t="s">
        <v>628</v>
      </c>
      <c r="BF239" t="s">
        <v>1239</v>
      </c>
      <c r="BG239" s="170">
        <v>56669.120000000003</v>
      </c>
      <c r="BH239" t="str">
        <f t="shared" si="35"/>
        <v>homme</v>
      </c>
    </row>
    <row r="240" spans="1:60" x14ac:dyDescent="0.2">
      <c r="A240" s="163" t="s">
        <v>439</v>
      </c>
      <c r="B240" s="164" t="str">
        <f t="shared" si="30"/>
        <v>ROLLAIS-BRUNE</v>
      </c>
      <c r="C240" s="165" t="str">
        <f t="shared" si="31"/>
        <v>Colette</v>
      </c>
      <c r="D240" t="s">
        <v>10</v>
      </c>
      <c r="E240" t="str">
        <f t="shared" si="32"/>
        <v>Nice</v>
      </c>
      <c r="F240" t="s">
        <v>170</v>
      </c>
      <c r="G240">
        <v>3019</v>
      </c>
      <c r="H240" s="171">
        <f t="shared" si="33"/>
        <v>20851.28</v>
      </c>
      <c r="I240" t="s">
        <v>12</v>
      </c>
      <c r="J240" s="109">
        <v>26536</v>
      </c>
      <c r="K240">
        <f t="shared" ca="1" si="34"/>
        <v>45</v>
      </c>
      <c r="L240" s="53"/>
      <c r="R240" s="53"/>
      <c r="S240" s="54">
        <v>34202</v>
      </c>
      <c r="U240" s="53"/>
      <c r="V240" s="53"/>
      <c r="W240" s="55"/>
      <c r="X240" s="57">
        <f t="shared" ca="1" si="38"/>
        <v>7</v>
      </c>
      <c r="Y240" s="57">
        <v>0</v>
      </c>
      <c r="AB240" s="11"/>
      <c r="AC240" s="58"/>
      <c r="BA240" s="69" t="s">
        <v>502</v>
      </c>
      <c r="BB240" s="69" t="s">
        <v>252</v>
      </c>
      <c r="BC240" t="s">
        <v>1197</v>
      </c>
      <c r="BD240" t="s">
        <v>438</v>
      </c>
      <c r="BE240" s="69" t="s">
        <v>631</v>
      </c>
      <c r="BF240" t="s">
        <v>1239</v>
      </c>
      <c r="BG240" s="170">
        <v>20851.28</v>
      </c>
      <c r="BH240" t="str">
        <f t="shared" si="35"/>
        <v>femme</v>
      </c>
    </row>
    <row r="241" spans="1:60" x14ac:dyDescent="0.2">
      <c r="A241" s="163" t="s">
        <v>440</v>
      </c>
      <c r="B241" s="164" t="str">
        <f t="shared" si="30"/>
        <v>ROLLAND</v>
      </c>
      <c r="C241" s="165" t="str">
        <f t="shared" si="31"/>
        <v>Céline</v>
      </c>
      <c r="D241" t="s">
        <v>10</v>
      </c>
      <c r="E241" t="str">
        <f t="shared" si="32"/>
        <v>Paris</v>
      </c>
      <c r="F241" t="s">
        <v>128</v>
      </c>
      <c r="G241">
        <v>3015</v>
      </c>
      <c r="H241" s="171">
        <f t="shared" si="33"/>
        <v>20312.34</v>
      </c>
      <c r="I241" t="s">
        <v>12</v>
      </c>
      <c r="J241" s="109">
        <v>27673</v>
      </c>
      <c r="K241">
        <f t="shared" ca="1" si="34"/>
        <v>42</v>
      </c>
      <c r="L241" s="53"/>
      <c r="R241" s="53"/>
      <c r="S241" s="54">
        <v>34856</v>
      </c>
      <c r="U241" s="53"/>
      <c r="V241" s="53"/>
      <c r="W241" s="55"/>
      <c r="X241" s="57">
        <f t="shared" ca="1" si="38"/>
        <v>9</v>
      </c>
      <c r="Y241" s="57">
        <v>0</v>
      </c>
      <c r="AB241" s="11"/>
      <c r="AC241" s="58"/>
      <c r="BA241" s="69" t="s">
        <v>502</v>
      </c>
      <c r="BB241" s="69" t="s">
        <v>414</v>
      </c>
      <c r="BC241" t="s">
        <v>1198</v>
      </c>
      <c r="BD241" t="s">
        <v>91</v>
      </c>
      <c r="BE241" s="69" t="s">
        <v>631</v>
      </c>
      <c r="BF241" t="s">
        <v>1238</v>
      </c>
      <c r="BG241" s="170">
        <v>20312.34</v>
      </c>
      <c r="BH241" t="str">
        <f t="shared" si="35"/>
        <v>femme</v>
      </c>
    </row>
    <row r="242" spans="1:60" x14ac:dyDescent="0.2">
      <c r="A242" s="163" t="s">
        <v>441</v>
      </c>
      <c r="B242" s="164" t="str">
        <f t="shared" si="30"/>
        <v>ROSAR</v>
      </c>
      <c r="C242" s="165" t="str">
        <f t="shared" si="31"/>
        <v>Sylvie</v>
      </c>
      <c r="D242" t="s">
        <v>10</v>
      </c>
      <c r="E242" t="str">
        <f t="shared" si="32"/>
        <v>Nice</v>
      </c>
      <c r="F242" t="s">
        <v>165</v>
      </c>
      <c r="G242">
        <v>3864</v>
      </c>
      <c r="H242" s="171">
        <f t="shared" si="33"/>
        <v>22703</v>
      </c>
      <c r="I242" t="s">
        <v>12</v>
      </c>
      <c r="J242" s="109">
        <v>24143</v>
      </c>
      <c r="K242">
        <f t="shared" ca="1" si="34"/>
        <v>51</v>
      </c>
      <c r="L242" s="53"/>
      <c r="R242" s="53"/>
      <c r="S242" s="54">
        <v>31031</v>
      </c>
      <c r="U242" s="53"/>
      <c r="V242" s="53"/>
      <c r="W242" s="55"/>
      <c r="X242" s="57">
        <f t="shared" ca="1" si="38"/>
        <v>0</v>
      </c>
      <c r="Y242" s="57">
        <v>0</v>
      </c>
      <c r="AB242" s="11"/>
      <c r="AC242" s="58"/>
      <c r="BA242" s="69" t="s">
        <v>504</v>
      </c>
      <c r="BB242" s="69" t="s">
        <v>505</v>
      </c>
      <c r="BC242" t="s">
        <v>1199</v>
      </c>
      <c r="BD242" t="s">
        <v>37</v>
      </c>
      <c r="BE242" s="69" t="s">
        <v>631</v>
      </c>
      <c r="BF242" t="s">
        <v>1239</v>
      </c>
      <c r="BG242" s="170">
        <v>22703</v>
      </c>
      <c r="BH242" t="str">
        <f t="shared" si="35"/>
        <v>femme</v>
      </c>
    </row>
    <row r="243" spans="1:60" x14ac:dyDescent="0.2">
      <c r="A243" s="163" t="s">
        <v>442</v>
      </c>
      <c r="B243" s="164" t="str">
        <f t="shared" si="30"/>
        <v>ROSSO</v>
      </c>
      <c r="C243" s="165" t="str">
        <f t="shared" si="31"/>
        <v>Robert</v>
      </c>
      <c r="D243" t="s">
        <v>19</v>
      </c>
      <c r="E243" t="str">
        <f t="shared" si="32"/>
        <v>Paris</v>
      </c>
      <c r="F243" t="s">
        <v>73</v>
      </c>
      <c r="G243">
        <v>3103</v>
      </c>
      <c r="H243" s="171">
        <f t="shared" si="33"/>
        <v>58204.91</v>
      </c>
      <c r="I243" t="s">
        <v>17</v>
      </c>
      <c r="J243" s="109">
        <v>25466</v>
      </c>
      <c r="K243">
        <f t="shared" ca="1" si="34"/>
        <v>48</v>
      </c>
      <c r="L243" s="53"/>
      <c r="R243" s="53"/>
      <c r="S243" s="54">
        <v>33034</v>
      </c>
      <c r="U243" s="53"/>
      <c r="V243" s="53"/>
      <c r="W243" s="55"/>
      <c r="X243" s="57">
        <f t="shared" ca="1" si="38"/>
        <v>0</v>
      </c>
      <c r="Y243" s="57">
        <v>0</v>
      </c>
      <c r="AB243" s="11"/>
      <c r="AC243" s="58"/>
      <c r="BA243" s="69" t="s">
        <v>813</v>
      </c>
      <c r="BB243" s="69" t="s">
        <v>416</v>
      </c>
      <c r="BC243" t="s">
        <v>1200</v>
      </c>
      <c r="BD243" t="s">
        <v>401</v>
      </c>
      <c r="BE243" s="69" t="s">
        <v>631</v>
      </c>
      <c r="BF243" t="s">
        <v>1238</v>
      </c>
      <c r="BG243" s="170">
        <v>58204.91</v>
      </c>
      <c r="BH243" t="str">
        <f t="shared" si="35"/>
        <v>homme</v>
      </c>
    </row>
    <row r="244" spans="1:60" x14ac:dyDescent="0.2">
      <c r="A244" s="163" t="s">
        <v>443</v>
      </c>
      <c r="B244" s="164" t="str">
        <f t="shared" si="30"/>
        <v>ROTENBERG</v>
      </c>
      <c r="C244" s="165" t="str">
        <f t="shared" si="31"/>
        <v>Michel</v>
      </c>
      <c r="D244" t="s">
        <v>19</v>
      </c>
      <c r="E244" t="str">
        <f t="shared" si="32"/>
        <v>Paris</v>
      </c>
      <c r="F244" t="s">
        <v>25</v>
      </c>
      <c r="G244">
        <v>3083</v>
      </c>
      <c r="H244" s="171">
        <f t="shared" si="33"/>
        <v>49697.61</v>
      </c>
      <c r="I244" t="s">
        <v>17</v>
      </c>
      <c r="J244" s="109">
        <v>32153</v>
      </c>
      <c r="K244">
        <f t="shared" ca="1" si="34"/>
        <v>29</v>
      </c>
      <c r="L244" s="53"/>
      <c r="R244" s="53"/>
      <c r="S244" s="54">
        <v>39698</v>
      </c>
      <c r="U244" s="53"/>
      <c r="V244" s="53"/>
      <c r="W244" s="55"/>
      <c r="X244" s="57">
        <f t="shared" ca="1" si="38"/>
        <v>3</v>
      </c>
      <c r="Y244" s="57">
        <v>0</v>
      </c>
      <c r="AB244" s="11"/>
      <c r="AC244" s="58"/>
      <c r="BA244" s="69" t="s">
        <v>814</v>
      </c>
      <c r="BB244" s="69" t="s">
        <v>115</v>
      </c>
      <c r="BC244" t="s">
        <v>1201</v>
      </c>
      <c r="BD244" t="s">
        <v>203</v>
      </c>
      <c r="BE244" s="69" t="s">
        <v>628</v>
      </c>
      <c r="BF244" t="s">
        <v>1238</v>
      </c>
      <c r="BG244" s="170">
        <v>49697.61</v>
      </c>
      <c r="BH244" t="str">
        <f t="shared" si="35"/>
        <v>homme</v>
      </c>
    </row>
    <row r="245" spans="1:60" x14ac:dyDescent="0.2">
      <c r="A245" s="163" t="s">
        <v>444</v>
      </c>
      <c r="B245" s="164" t="str">
        <f t="shared" si="30"/>
        <v>ROULET</v>
      </c>
      <c r="C245" s="165" t="str">
        <f t="shared" si="31"/>
        <v>Nathalie</v>
      </c>
      <c r="D245" t="s">
        <v>10</v>
      </c>
      <c r="E245" t="str">
        <f t="shared" si="32"/>
        <v>Nice</v>
      </c>
      <c r="F245" t="s">
        <v>121</v>
      </c>
      <c r="G245">
        <v>3917</v>
      </c>
      <c r="H245" s="171">
        <f t="shared" si="33"/>
        <v>23881.55</v>
      </c>
      <c r="I245" t="s">
        <v>12</v>
      </c>
      <c r="J245" s="109">
        <v>25932</v>
      </c>
      <c r="K245">
        <f t="shared" ca="1" si="34"/>
        <v>47</v>
      </c>
      <c r="L245" s="53"/>
      <c r="R245" s="53"/>
      <c r="S245" s="54">
        <v>32368</v>
      </c>
      <c r="U245" s="53"/>
      <c r="V245" s="53"/>
      <c r="W245" s="55"/>
      <c r="X245" s="57">
        <f t="shared" ca="1" si="38"/>
        <v>0</v>
      </c>
      <c r="Y245" s="57">
        <v>0</v>
      </c>
      <c r="AB245" s="11"/>
      <c r="AC245" s="58"/>
      <c r="BA245" s="69" t="s">
        <v>815</v>
      </c>
      <c r="BB245" s="69" t="s">
        <v>419</v>
      </c>
      <c r="BC245" t="s">
        <v>1202</v>
      </c>
      <c r="BD245" t="s">
        <v>68</v>
      </c>
      <c r="BE245" s="69" t="s">
        <v>628</v>
      </c>
      <c r="BF245" t="s">
        <v>1239</v>
      </c>
      <c r="BG245" s="170">
        <v>23881.55</v>
      </c>
      <c r="BH245" t="str">
        <f t="shared" si="35"/>
        <v>femme</v>
      </c>
    </row>
    <row r="246" spans="1:60" x14ac:dyDescent="0.2">
      <c r="A246" s="163" t="s">
        <v>333</v>
      </c>
      <c r="B246" s="164" t="str">
        <f t="shared" si="30"/>
        <v>ROUX</v>
      </c>
      <c r="C246" s="165" t="str">
        <f t="shared" si="31"/>
        <v>Yveline</v>
      </c>
      <c r="D246" t="s">
        <v>85</v>
      </c>
      <c r="E246" t="str">
        <f t="shared" si="32"/>
        <v>Nice</v>
      </c>
      <c r="F246" t="s">
        <v>59</v>
      </c>
      <c r="G246">
        <v>3092</v>
      </c>
      <c r="H246" s="171">
        <f t="shared" si="33"/>
        <v>79223.91</v>
      </c>
      <c r="I246" t="s">
        <v>12</v>
      </c>
      <c r="J246" s="109">
        <v>25173</v>
      </c>
      <c r="K246">
        <f t="shared" ca="1" si="34"/>
        <v>49</v>
      </c>
      <c r="L246" s="53"/>
      <c r="R246" s="53"/>
      <c r="S246" s="54">
        <v>33397</v>
      </c>
      <c r="U246" s="53"/>
      <c r="V246" s="53"/>
      <c r="W246" s="55"/>
      <c r="X246" s="57">
        <f t="shared" ca="1" si="38"/>
        <v>0</v>
      </c>
      <c r="Y246" s="57">
        <v>0</v>
      </c>
      <c r="AB246" s="11"/>
      <c r="AC246" s="58"/>
      <c r="BA246" s="69" t="s">
        <v>816</v>
      </c>
      <c r="BB246" s="69" t="s">
        <v>865</v>
      </c>
      <c r="BC246" t="s">
        <v>1203</v>
      </c>
      <c r="BD246" t="s">
        <v>332</v>
      </c>
      <c r="BE246" s="69" t="s">
        <v>629</v>
      </c>
      <c r="BF246" t="s">
        <v>1239</v>
      </c>
      <c r="BG246" s="170">
        <v>79223.91</v>
      </c>
      <c r="BH246" t="str">
        <f t="shared" si="35"/>
        <v>femme</v>
      </c>
    </row>
    <row r="247" spans="1:60" x14ac:dyDescent="0.2">
      <c r="A247" s="163" t="s">
        <v>446</v>
      </c>
      <c r="B247" s="164" t="str">
        <f t="shared" si="30"/>
        <v>SAADA</v>
      </c>
      <c r="C247" s="165" t="str">
        <f t="shared" si="31"/>
        <v>Martine</v>
      </c>
      <c r="D247" t="s">
        <v>10</v>
      </c>
      <c r="E247" t="str">
        <f t="shared" si="32"/>
        <v>Paris</v>
      </c>
      <c r="F247" t="s">
        <v>45</v>
      </c>
      <c r="G247">
        <v>3004</v>
      </c>
      <c r="H247" s="171">
        <f t="shared" si="33"/>
        <v>23705.51</v>
      </c>
      <c r="I247" t="s">
        <v>12</v>
      </c>
      <c r="J247" s="109">
        <v>25491</v>
      </c>
      <c r="K247">
        <f t="shared" ca="1" si="34"/>
        <v>48</v>
      </c>
      <c r="L247" s="53"/>
      <c r="R247" s="53"/>
      <c r="S247" s="54">
        <v>33537</v>
      </c>
      <c r="U247" s="53"/>
      <c r="V247" s="53"/>
      <c r="W247" s="55"/>
      <c r="X247" s="57">
        <f t="shared" ca="1" si="38"/>
        <v>0</v>
      </c>
      <c r="Y247" s="57">
        <v>0</v>
      </c>
      <c r="AB247" s="11"/>
      <c r="AC247" s="58"/>
      <c r="BA247" s="69" t="s">
        <v>816</v>
      </c>
      <c r="BB247" s="69" t="s">
        <v>864</v>
      </c>
      <c r="BC247" t="s">
        <v>1204</v>
      </c>
      <c r="BD247" t="s">
        <v>115</v>
      </c>
      <c r="BE247" s="69" t="s">
        <v>631</v>
      </c>
      <c r="BF247" t="s">
        <v>1238</v>
      </c>
      <c r="BG247" s="170">
        <v>23705.51</v>
      </c>
      <c r="BH247" t="str">
        <f t="shared" si="35"/>
        <v>femme</v>
      </c>
    </row>
    <row r="248" spans="1:60" x14ac:dyDescent="0.2">
      <c r="A248" s="163" t="s">
        <v>448</v>
      </c>
      <c r="B248" s="164" t="str">
        <f t="shared" si="30"/>
        <v>STABAT</v>
      </c>
      <c r="C248" s="165" t="str">
        <f t="shared" si="31"/>
        <v>Mater</v>
      </c>
      <c r="D248" t="s">
        <v>10</v>
      </c>
      <c r="E248" t="str">
        <f t="shared" si="32"/>
        <v>Paris</v>
      </c>
      <c r="F248" t="s">
        <v>282</v>
      </c>
      <c r="G248">
        <v>3182</v>
      </c>
      <c r="H248" s="171">
        <f t="shared" si="33"/>
        <v>25296.880000000001</v>
      </c>
      <c r="I248" t="s">
        <v>12</v>
      </c>
      <c r="J248" s="109">
        <v>25788</v>
      </c>
      <c r="K248">
        <f t="shared" ca="1" si="34"/>
        <v>47</v>
      </c>
      <c r="L248" s="53"/>
      <c r="R248" s="53"/>
      <c r="S248" s="54">
        <v>33945</v>
      </c>
      <c r="U248" s="53"/>
      <c r="V248" s="53"/>
      <c r="W248" s="55"/>
      <c r="X248" s="57">
        <f t="shared" ca="1" si="38"/>
        <v>0</v>
      </c>
      <c r="Y248" s="57">
        <v>0</v>
      </c>
      <c r="AB248" s="11"/>
      <c r="AC248" s="58"/>
      <c r="BA248" s="69" t="s">
        <v>816</v>
      </c>
      <c r="BB248" s="69" t="s">
        <v>416</v>
      </c>
      <c r="BC248" s="45" t="s">
        <v>1210</v>
      </c>
      <c r="BD248" s="169" t="s">
        <v>594</v>
      </c>
      <c r="BE248" s="71" t="s">
        <v>628</v>
      </c>
      <c r="BF248" t="s">
        <v>1238</v>
      </c>
      <c r="BG248" s="170">
        <v>25296.880000000001</v>
      </c>
      <c r="BH248" t="str">
        <f t="shared" si="35"/>
        <v>femme</v>
      </c>
    </row>
    <row r="249" spans="1:60" x14ac:dyDescent="0.2">
      <c r="A249" s="163" t="s">
        <v>450</v>
      </c>
      <c r="B249" s="164" t="str">
        <f t="shared" si="30"/>
        <v>SAILLANT</v>
      </c>
      <c r="C249" s="165" t="str">
        <f t="shared" si="31"/>
        <v>Séverine</v>
      </c>
      <c r="D249" t="s">
        <v>10</v>
      </c>
      <c r="E249" t="str">
        <f t="shared" si="32"/>
        <v>Nice</v>
      </c>
      <c r="F249" t="s">
        <v>196</v>
      </c>
      <c r="G249">
        <v>3198</v>
      </c>
      <c r="H249" s="171">
        <f t="shared" si="33"/>
        <v>23414.63</v>
      </c>
      <c r="I249" t="s">
        <v>12</v>
      </c>
      <c r="J249" s="109">
        <v>27751</v>
      </c>
      <c r="K249">
        <f t="shared" ca="1" si="34"/>
        <v>42</v>
      </c>
      <c r="L249" s="53"/>
      <c r="R249" s="53"/>
      <c r="S249" s="54">
        <v>35736</v>
      </c>
      <c r="U249" s="53"/>
      <c r="V249" s="53"/>
      <c r="W249" s="55"/>
      <c r="X249" s="57">
        <f t="shared" ca="1" si="38"/>
        <v>0</v>
      </c>
      <c r="Y249" s="57">
        <v>0</v>
      </c>
      <c r="AB249" s="11"/>
      <c r="AC249" s="58"/>
      <c r="BA249" s="69" t="s">
        <v>816</v>
      </c>
      <c r="BB249" s="69" t="s">
        <v>863</v>
      </c>
      <c r="BC249" t="s">
        <v>1205</v>
      </c>
      <c r="BD249" t="s">
        <v>449</v>
      </c>
      <c r="BE249" s="69" t="s">
        <v>631</v>
      </c>
      <c r="BF249" t="s">
        <v>1239</v>
      </c>
      <c r="BG249" s="170">
        <v>23414.63</v>
      </c>
      <c r="BH249" t="str">
        <f t="shared" si="35"/>
        <v>femme</v>
      </c>
    </row>
    <row r="250" spans="1:60" x14ac:dyDescent="0.2">
      <c r="A250" s="163" t="s">
        <v>105</v>
      </c>
      <c r="B250" s="164" t="str">
        <f t="shared" si="30"/>
        <v>SAINT DE FLER</v>
      </c>
      <c r="C250" s="165" t="str">
        <f t="shared" si="31"/>
        <v>Elsa</v>
      </c>
      <c r="D250" t="s">
        <v>85</v>
      </c>
      <c r="E250" t="str">
        <f t="shared" si="32"/>
        <v>Nice</v>
      </c>
      <c r="F250" t="s">
        <v>90</v>
      </c>
      <c r="G250">
        <v>3208</v>
      </c>
      <c r="H250" s="171">
        <f t="shared" si="33"/>
        <v>72229.11</v>
      </c>
      <c r="I250" t="s">
        <v>12</v>
      </c>
      <c r="J250" s="109">
        <v>32388</v>
      </c>
      <c r="K250">
        <f t="shared" ca="1" si="34"/>
        <v>29</v>
      </c>
      <c r="L250" s="53"/>
      <c r="R250" s="53"/>
      <c r="S250" s="54">
        <v>39576</v>
      </c>
      <c r="U250" s="53"/>
      <c r="V250" s="53"/>
      <c r="W250" s="55"/>
      <c r="X250" s="57">
        <f t="shared" ca="1" si="38"/>
        <v>0</v>
      </c>
      <c r="Y250" s="57">
        <v>0</v>
      </c>
      <c r="AB250" s="11"/>
      <c r="AC250" s="58"/>
      <c r="BA250" s="69" t="s">
        <v>816</v>
      </c>
      <c r="BB250" s="69" t="s">
        <v>43</v>
      </c>
      <c r="BC250" t="s">
        <v>82</v>
      </c>
      <c r="BD250" t="s">
        <v>104</v>
      </c>
      <c r="BE250" s="69" t="s">
        <v>628</v>
      </c>
      <c r="BF250" t="s">
        <v>1239</v>
      </c>
      <c r="BG250" s="170">
        <v>72229.11</v>
      </c>
      <c r="BH250" t="str">
        <f t="shared" si="35"/>
        <v>femme</v>
      </c>
    </row>
    <row r="251" spans="1:60" x14ac:dyDescent="0.2">
      <c r="A251" s="163" t="s">
        <v>575</v>
      </c>
      <c r="B251" s="164" t="str">
        <f t="shared" si="30"/>
        <v>SAINT DE FLER</v>
      </c>
      <c r="C251" s="165" t="str">
        <f t="shared" si="31"/>
        <v>Quentin</v>
      </c>
      <c r="D251" t="s">
        <v>85</v>
      </c>
      <c r="E251" t="str">
        <f t="shared" si="32"/>
        <v>Lille</v>
      </c>
      <c r="F251" t="s">
        <v>61</v>
      </c>
      <c r="G251">
        <v>3125</v>
      </c>
      <c r="H251" s="171">
        <f t="shared" si="33"/>
        <v>74866.559999999998</v>
      </c>
      <c r="I251" t="s">
        <v>17</v>
      </c>
      <c r="J251" s="109">
        <v>31175</v>
      </c>
      <c r="K251">
        <f t="shared" ca="1" si="34"/>
        <v>32</v>
      </c>
      <c r="L251" s="53"/>
      <c r="R251" s="53"/>
      <c r="S251" s="54">
        <v>39768</v>
      </c>
      <c r="U251" s="53"/>
      <c r="V251" s="53"/>
      <c r="W251" s="55"/>
      <c r="X251" s="57">
        <f t="shared" ca="1" si="38"/>
        <v>0</v>
      </c>
      <c r="Y251" s="57">
        <v>0</v>
      </c>
      <c r="AB251" s="11"/>
      <c r="AC251" s="58"/>
      <c r="BA251" s="69" t="s">
        <v>817</v>
      </c>
      <c r="BB251" s="69" t="s">
        <v>427</v>
      </c>
      <c r="BC251" t="s">
        <v>82</v>
      </c>
      <c r="BD251" t="s">
        <v>122</v>
      </c>
      <c r="BE251" s="69" t="s">
        <v>631</v>
      </c>
      <c r="BF251" t="s">
        <v>1241</v>
      </c>
      <c r="BG251" s="170">
        <v>74866.559999999998</v>
      </c>
      <c r="BH251" t="str">
        <f t="shared" si="35"/>
        <v>homme</v>
      </c>
    </row>
    <row r="252" spans="1:60" x14ac:dyDescent="0.2">
      <c r="A252" s="163" t="s">
        <v>84</v>
      </c>
      <c r="B252" s="164" t="str">
        <f t="shared" si="30"/>
        <v>SAINT DE FLER</v>
      </c>
      <c r="C252" s="165" t="str">
        <f t="shared" si="31"/>
        <v>Théo</v>
      </c>
      <c r="D252" t="s">
        <v>85</v>
      </c>
      <c r="E252" t="str">
        <f t="shared" si="32"/>
        <v>Strasbourg</v>
      </c>
      <c r="F252" t="s">
        <v>88</v>
      </c>
      <c r="G252">
        <v>3017</v>
      </c>
      <c r="H252" s="171">
        <f t="shared" si="33"/>
        <v>50014.29</v>
      </c>
      <c r="I252" t="s">
        <v>17</v>
      </c>
      <c r="J252" s="109">
        <v>34244</v>
      </c>
      <c r="K252">
        <f t="shared" ca="1" si="34"/>
        <v>24</v>
      </c>
      <c r="L252" s="53"/>
      <c r="R252" s="53"/>
      <c r="S252" s="54">
        <v>42399</v>
      </c>
      <c r="U252" s="53"/>
      <c r="V252" s="53"/>
      <c r="W252" s="55"/>
      <c r="X252" s="57">
        <f t="shared" ca="1" si="38"/>
        <v>0</v>
      </c>
      <c r="Y252" s="57">
        <v>0</v>
      </c>
      <c r="AB252" s="11"/>
      <c r="AC252" s="58"/>
      <c r="BA252" s="69" t="s">
        <v>818</v>
      </c>
      <c r="BB252" s="69" t="s">
        <v>432</v>
      </c>
      <c r="BC252" t="s">
        <v>82</v>
      </c>
      <c r="BD252" t="s">
        <v>83</v>
      </c>
      <c r="BE252" s="69" t="s">
        <v>631</v>
      </c>
      <c r="BF252" t="s">
        <v>1240</v>
      </c>
      <c r="BG252" s="170">
        <v>50014.29</v>
      </c>
      <c r="BH252" t="str">
        <f t="shared" si="35"/>
        <v>homme</v>
      </c>
    </row>
    <row r="253" spans="1:60" x14ac:dyDescent="0.2">
      <c r="A253" s="163" t="s">
        <v>458</v>
      </c>
      <c r="B253" s="164" t="str">
        <f t="shared" si="30"/>
        <v>SARFATI</v>
      </c>
      <c r="C253" s="165" t="str">
        <f t="shared" si="31"/>
        <v>Pascal</v>
      </c>
      <c r="D253" t="s">
        <v>10</v>
      </c>
      <c r="E253" t="str">
        <f t="shared" si="32"/>
        <v>Paris</v>
      </c>
      <c r="F253" t="s">
        <v>31</v>
      </c>
      <c r="G253">
        <v>3174</v>
      </c>
      <c r="H253" s="171">
        <f t="shared" si="33"/>
        <v>25821.94</v>
      </c>
      <c r="I253" t="s">
        <v>17</v>
      </c>
      <c r="J253" s="109">
        <v>32570</v>
      </c>
      <c r="K253">
        <f t="shared" ca="1" si="34"/>
        <v>28</v>
      </c>
      <c r="L253" s="53"/>
      <c r="R253" s="53"/>
      <c r="S253" s="54">
        <v>40305</v>
      </c>
      <c r="U253" s="53"/>
      <c r="V253" s="53"/>
      <c r="W253" s="55"/>
      <c r="X253" s="57">
        <f t="shared" ca="1" si="38"/>
        <v>0</v>
      </c>
      <c r="Y253" s="57">
        <v>0</v>
      </c>
      <c r="AB253" s="11"/>
      <c r="AC253" s="58"/>
      <c r="BA253" s="69" t="s">
        <v>818</v>
      </c>
      <c r="BB253" s="69" t="s">
        <v>655</v>
      </c>
      <c r="BC253" t="s">
        <v>1206</v>
      </c>
      <c r="BD253" t="s">
        <v>64</v>
      </c>
      <c r="BE253" s="69" t="s">
        <v>628</v>
      </c>
      <c r="BF253" t="s">
        <v>1238</v>
      </c>
      <c r="BG253" s="170">
        <v>25821.94</v>
      </c>
      <c r="BH253" t="str">
        <f t="shared" si="35"/>
        <v>homme</v>
      </c>
    </row>
    <row r="254" spans="1:60" x14ac:dyDescent="0.2">
      <c r="A254" s="163" t="s">
        <v>460</v>
      </c>
      <c r="B254" s="164" t="str">
        <f t="shared" si="30"/>
        <v>SAYAVONG</v>
      </c>
      <c r="C254" s="165" t="str">
        <f t="shared" si="31"/>
        <v>Henriette</v>
      </c>
      <c r="D254" t="s">
        <v>10</v>
      </c>
      <c r="E254" t="str">
        <f t="shared" si="32"/>
        <v>Nice</v>
      </c>
      <c r="F254" t="s">
        <v>88</v>
      </c>
      <c r="G254">
        <v>3079</v>
      </c>
      <c r="H254" s="171">
        <f t="shared" si="33"/>
        <v>25316.69</v>
      </c>
      <c r="I254" t="s">
        <v>12</v>
      </c>
      <c r="J254" s="109">
        <v>23838</v>
      </c>
      <c r="K254">
        <f t="shared" ca="1" si="34"/>
        <v>52</v>
      </c>
      <c r="L254" s="53"/>
      <c r="R254" s="53"/>
      <c r="S254" s="54">
        <v>30397</v>
      </c>
      <c r="U254" s="53"/>
      <c r="V254" s="53"/>
      <c r="W254" s="55"/>
      <c r="X254" s="57">
        <f t="shared" ca="1" si="38"/>
        <v>0</v>
      </c>
      <c r="Y254" s="57">
        <v>0</v>
      </c>
      <c r="AB254" s="11"/>
      <c r="AC254" s="58"/>
      <c r="BA254" s="69" t="s">
        <v>818</v>
      </c>
      <c r="BB254" s="69" t="s">
        <v>430</v>
      </c>
      <c r="BC254" t="s">
        <v>1207</v>
      </c>
      <c r="BD254" t="s">
        <v>459</v>
      </c>
      <c r="BE254" s="69" t="s">
        <v>628</v>
      </c>
      <c r="BF254" t="s">
        <v>1239</v>
      </c>
      <c r="BG254" s="170">
        <v>25316.69</v>
      </c>
      <c r="BH254" t="str">
        <f t="shared" si="35"/>
        <v>femme</v>
      </c>
    </row>
    <row r="255" spans="1:60" x14ac:dyDescent="0.2">
      <c r="A255" s="163" t="s">
        <v>461</v>
      </c>
      <c r="B255" s="164" t="str">
        <f t="shared" si="30"/>
        <v>SCHUSTER</v>
      </c>
      <c r="C255" s="165" t="str">
        <f t="shared" si="31"/>
        <v>Bernadette</v>
      </c>
      <c r="D255" t="s">
        <v>10</v>
      </c>
      <c r="E255" t="str">
        <f t="shared" si="32"/>
        <v>Nice</v>
      </c>
      <c r="F255" t="s">
        <v>123</v>
      </c>
      <c r="G255">
        <v>3531</v>
      </c>
      <c r="H255" s="171">
        <f t="shared" si="33"/>
        <v>24089.45</v>
      </c>
      <c r="I255" t="s">
        <v>12</v>
      </c>
      <c r="J255" s="109">
        <v>28210</v>
      </c>
      <c r="K255">
        <f t="shared" ca="1" si="34"/>
        <v>40</v>
      </c>
      <c r="L255" s="53"/>
      <c r="R255" s="53"/>
      <c r="S255" s="54">
        <v>35248</v>
      </c>
      <c r="U255" s="53"/>
      <c r="V255" s="53"/>
      <c r="W255" s="55"/>
      <c r="X255" s="57">
        <v>2</v>
      </c>
      <c r="Y255" s="57">
        <v>1</v>
      </c>
      <c r="AB255" s="11"/>
      <c r="AC255" s="58"/>
      <c r="BA255" s="69" t="s">
        <v>818</v>
      </c>
      <c r="BB255" s="69" t="s">
        <v>29</v>
      </c>
      <c r="BC255" t="s">
        <v>1208</v>
      </c>
      <c r="BD255" t="s">
        <v>72</v>
      </c>
      <c r="BE255" s="69" t="s">
        <v>629</v>
      </c>
      <c r="BF255" t="s">
        <v>1239</v>
      </c>
      <c r="BG255" s="170">
        <v>24089.45</v>
      </c>
      <c r="BH255" t="str">
        <f t="shared" si="35"/>
        <v>femme</v>
      </c>
    </row>
    <row r="256" spans="1:60" x14ac:dyDescent="0.2">
      <c r="A256" s="163" t="s">
        <v>464</v>
      </c>
      <c r="B256" s="164" t="str">
        <f t="shared" si="30"/>
        <v>SCOTTI</v>
      </c>
      <c r="C256" s="165" t="str">
        <f t="shared" si="31"/>
        <v>Marie</v>
      </c>
      <c r="D256" t="s">
        <v>10</v>
      </c>
      <c r="E256" t="str">
        <f t="shared" si="32"/>
        <v>Nice</v>
      </c>
      <c r="F256" t="s">
        <v>217</v>
      </c>
      <c r="G256">
        <v>3916</v>
      </c>
      <c r="H256" s="171">
        <f t="shared" si="33"/>
        <v>27454.69</v>
      </c>
      <c r="I256" t="s">
        <v>12</v>
      </c>
      <c r="J256" s="109">
        <v>24868</v>
      </c>
      <c r="K256">
        <f t="shared" ca="1" si="34"/>
        <v>49</v>
      </c>
      <c r="L256" s="53"/>
      <c r="R256" s="53"/>
      <c r="S256" s="54">
        <v>32382</v>
      </c>
      <c r="U256" s="53"/>
      <c r="V256" s="53"/>
      <c r="W256" s="55"/>
      <c r="X256" s="57">
        <f t="shared" ref="X256:X273" ca="1" si="39">IF(RAND()&lt;0.1,INT(1/VALUE(LEFT($D256,1))*RAND()*10),0)+IF(RAND()&lt;0.05,INT(1/VALUE(LEFT($D256,1))*RAND()*15),0)</f>
        <v>0</v>
      </c>
      <c r="Y256" s="57">
        <v>0</v>
      </c>
      <c r="AB256" s="11"/>
      <c r="AC256" s="58"/>
      <c r="BA256" s="69" t="s">
        <v>819</v>
      </c>
      <c r="BB256" s="69" t="s">
        <v>435</v>
      </c>
      <c r="BC256" t="s">
        <v>1209</v>
      </c>
      <c r="BD256" t="s">
        <v>463</v>
      </c>
      <c r="BE256" s="69" t="s">
        <v>628</v>
      </c>
      <c r="BF256" t="s">
        <v>1239</v>
      </c>
      <c r="BG256" s="170">
        <v>27454.69</v>
      </c>
      <c r="BH256" t="str">
        <f t="shared" si="35"/>
        <v>femme</v>
      </c>
    </row>
    <row r="257" spans="1:60" x14ac:dyDescent="0.2">
      <c r="A257" s="163" t="s">
        <v>467</v>
      </c>
      <c r="B257" s="164" t="str">
        <f t="shared" si="30"/>
        <v>SENG</v>
      </c>
      <c r="C257" s="165" t="str">
        <f t="shared" si="31"/>
        <v>Cécile</v>
      </c>
      <c r="D257" t="s">
        <v>10</v>
      </c>
      <c r="E257" t="str">
        <f t="shared" si="32"/>
        <v>Nice</v>
      </c>
      <c r="F257" t="s">
        <v>45</v>
      </c>
      <c r="G257">
        <v>3070</v>
      </c>
      <c r="H257" s="171">
        <f t="shared" si="33"/>
        <v>27426.560000000001</v>
      </c>
      <c r="I257" t="s">
        <v>12</v>
      </c>
      <c r="J257" s="109">
        <v>34145</v>
      </c>
      <c r="K257">
        <f t="shared" ca="1" si="34"/>
        <v>24</v>
      </c>
      <c r="L257" s="53"/>
      <c r="R257" s="53"/>
      <c r="S257" s="54">
        <v>40782</v>
      </c>
      <c r="U257" s="53"/>
      <c r="V257" s="53"/>
      <c r="W257" s="55"/>
      <c r="X257" s="57">
        <f t="shared" ca="1" si="39"/>
        <v>0</v>
      </c>
      <c r="Y257" s="57">
        <v>0</v>
      </c>
      <c r="AB257" s="11"/>
      <c r="AC257" s="58"/>
      <c r="BA257" s="69" t="s">
        <v>573</v>
      </c>
      <c r="BB257" s="72" t="s">
        <v>507</v>
      </c>
      <c r="BC257" t="s">
        <v>465</v>
      </c>
      <c r="BD257" t="s">
        <v>466</v>
      </c>
      <c r="BE257" s="69" t="s">
        <v>631</v>
      </c>
      <c r="BF257" t="s">
        <v>1239</v>
      </c>
      <c r="BG257" s="170">
        <v>27426.560000000001</v>
      </c>
      <c r="BH257" t="str">
        <f t="shared" si="35"/>
        <v>femme</v>
      </c>
    </row>
    <row r="258" spans="1:60" x14ac:dyDescent="0.2">
      <c r="A258" s="163" t="s">
        <v>470</v>
      </c>
      <c r="B258" s="164" t="str">
        <f t="shared" ref="B258:B286" si="40">IF(France,BC258,BA258)</f>
        <v>SENILLE</v>
      </c>
      <c r="C258" s="165" t="str">
        <f t="shared" ref="C258:C286" si="41">IF(France,BD258,BB258)</f>
        <v>Marthe</v>
      </c>
      <c r="D258" t="s">
        <v>10</v>
      </c>
      <c r="E258" t="str">
        <f t="shared" ref="E258:E286" si="42">IF(France,BF258,BE258)</f>
        <v>Paris</v>
      </c>
      <c r="F258" t="s">
        <v>327</v>
      </c>
      <c r="G258">
        <v>3333</v>
      </c>
      <c r="H258" s="171">
        <f t="shared" ref="H258:H286" si="43">IF(France,BG258,ROUND(coeff*BG258,0))</f>
        <v>23270.83</v>
      </c>
      <c r="I258" t="s">
        <v>12</v>
      </c>
      <c r="J258" s="109">
        <v>31982</v>
      </c>
      <c r="K258">
        <f t="shared" ref="K258:K286" ca="1" si="44">DATEDIF(J258,DernierJour,"y")</f>
        <v>30</v>
      </c>
      <c r="L258" s="53"/>
      <c r="R258" s="53"/>
      <c r="S258" s="54">
        <v>39327</v>
      </c>
      <c r="U258" s="53"/>
      <c r="V258" s="53"/>
      <c r="W258" s="55"/>
      <c r="X258" s="57">
        <f t="shared" ca="1" si="39"/>
        <v>0</v>
      </c>
      <c r="Y258" s="57">
        <v>0</v>
      </c>
      <c r="AB258" s="11"/>
      <c r="AC258" s="58"/>
      <c r="BA258" s="69" t="s">
        <v>509</v>
      </c>
      <c r="BB258" s="69" t="s">
        <v>115</v>
      </c>
      <c r="BC258" t="s">
        <v>468</v>
      </c>
      <c r="BD258" t="s">
        <v>469</v>
      </c>
      <c r="BE258" s="69" t="s">
        <v>628</v>
      </c>
      <c r="BF258" t="s">
        <v>1238</v>
      </c>
      <c r="BG258" s="170">
        <v>23270.83</v>
      </c>
      <c r="BH258" t="str">
        <f t="shared" si="35"/>
        <v>femme</v>
      </c>
    </row>
    <row r="259" spans="1:60" x14ac:dyDescent="0.2">
      <c r="A259" s="163" t="s">
        <v>472</v>
      </c>
      <c r="B259" s="164" t="str">
        <f t="shared" si="40"/>
        <v>SENTEX</v>
      </c>
      <c r="C259" s="165" t="str">
        <f t="shared" si="41"/>
        <v>Stéphane</v>
      </c>
      <c r="D259" t="s">
        <v>10</v>
      </c>
      <c r="E259" t="str">
        <f t="shared" si="42"/>
        <v>Paris</v>
      </c>
      <c r="F259" t="s">
        <v>39</v>
      </c>
      <c r="G259">
        <v>3333</v>
      </c>
      <c r="H259" s="171">
        <f t="shared" si="43"/>
        <v>28395.66</v>
      </c>
      <c r="I259" t="s">
        <v>17</v>
      </c>
      <c r="J259" s="109">
        <v>27492</v>
      </c>
      <c r="K259">
        <f t="shared" ca="1" si="44"/>
        <v>42</v>
      </c>
      <c r="L259" s="53"/>
      <c r="R259" s="53"/>
      <c r="S259" s="54">
        <v>34392</v>
      </c>
      <c r="U259" s="53"/>
      <c r="V259" s="53"/>
      <c r="W259" s="55"/>
      <c r="X259" s="57">
        <f t="shared" ca="1" si="39"/>
        <v>0</v>
      </c>
      <c r="Y259" s="57">
        <v>0</v>
      </c>
      <c r="AB259" s="11"/>
      <c r="AC259" s="58"/>
      <c r="BA259" s="69" t="s">
        <v>212</v>
      </c>
      <c r="BB259" s="69" t="s">
        <v>213</v>
      </c>
      <c r="BC259" t="s">
        <v>471</v>
      </c>
      <c r="BD259" t="s">
        <v>918</v>
      </c>
      <c r="BE259" s="69" t="s">
        <v>631</v>
      </c>
      <c r="BF259" t="s">
        <v>1238</v>
      </c>
      <c r="BG259" s="170">
        <v>28395.66</v>
      </c>
      <c r="BH259" t="str">
        <f t="shared" ref="BH259:BH286" si="45">I259</f>
        <v>homme</v>
      </c>
    </row>
    <row r="260" spans="1:60" x14ac:dyDescent="0.2">
      <c r="A260" s="163" t="s">
        <v>474</v>
      </c>
      <c r="B260" s="164" t="str">
        <f t="shared" si="40"/>
        <v>SHERRY</v>
      </c>
      <c r="C260" s="165" t="str">
        <f t="shared" si="41"/>
        <v>Anne-Marie</v>
      </c>
      <c r="D260" t="s">
        <v>10</v>
      </c>
      <c r="E260" t="str">
        <f t="shared" si="42"/>
        <v>Paris</v>
      </c>
      <c r="F260" t="s">
        <v>211</v>
      </c>
      <c r="G260">
        <v>3064</v>
      </c>
      <c r="H260" s="171">
        <f t="shared" si="43"/>
        <v>29748.83</v>
      </c>
      <c r="I260" t="s">
        <v>12</v>
      </c>
      <c r="J260" s="109">
        <v>27088</v>
      </c>
      <c r="K260">
        <f t="shared" ca="1" si="44"/>
        <v>43</v>
      </c>
      <c r="L260" s="53"/>
      <c r="R260" s="53"/>
      <c r="S260" s="54">
        <v>34594</v>
      </c>
      <c r="U260" s="53"/>
      <c r="V260" s="53"/>
      <c r="W260" s="55"/>
      <c r="X260" s="57">
        <f t="shared" ca="1" si="39"/>
        <v>0</v>
      </c>
      <c r="Y260" s="57">
        <v>0</v>
      </c>
      <c r="AB260" s="11"/>
      <c r="AC260" s="58"/>
      <c r="BA260" s="69" t="s">
        <v>513</v>
      </c>
      <c r="BB260" s="69" t="s">
        <v>355</v>
      </c>
      <c r="BC260" t="s">
        <v>473</v>
      </c>
      <c r="BD260" t="s">
        <v>252</v>
      </c>
      <c r="BE260" s="69" t="s">
        <v>631</v>
      </c>
      <c r="BF260" t="s">
        <v>1238</v>
      </c>
      <c r="BG260" s="170">
        <v>29748.83</v>
      </c>
      <c r="BH260" t="str">
        <f t="shared" si="45"/>
        <v>femme</v>
      </c>
    </row>
    <row r="261" spans="1:60" x14ac:dyDescent="0.2">
      <c r="A261" s="163" t="s">
        <v>476</v>
      </c>
      <c r="B261" s="164" t="str">
        <f t="shared" si="40"/>
        <v>SINSEAU</v>
      </c>
      <c r="C261" s="165" t="str">
        <f t="shared" si="41"/>
        <v>Annie</v>
      </c>
      <c r="D261" t="s">
        <v>10</v>
      </c>
      <c r="E261" t="str">
        <f t="shared" si="42"/>
        <v>Nice</v>
      </c>
      <c r="F261" t="s">
        <v>20</v>
      </c>
      <c r="G261">
        <v>3166</v>
      </c>
      <c r="H261" s="171">
        <f t="shared" si="43"/>
        <v>25844.54</v>
      </c>
      <c r="I261" t="s">
        <v>12</v>
      </c>
      <c r="J261" s="109">
        <v>33217</v>
      </c>
      <c r="K261">
        <f t="shared" ca="1" si="44"/>
        <v>27</v>
      </c>
      <c r="L261" s="53"/>
      <c r="R261" s="53"/>
      <c r="S261" s="54">
        <v>39683</v>
      </c>
      <c r="U261" s="53"/>
      <c r="V261" s="53"/>
      <c r="W261" s="55"/>
      <c r="X261" s="57">
        <f t="shared" ca="1" si="39"/>
        <v>5</v>
      </c>
      <c r="Y261" s="57">
        <v>0</v>
      </c>
      <c r="AB261" s="11"/>
      <c r="AC261" s="58"/>
      <c r="BA261" s="69" t="s">
        <v>820</v>
      </c>
      <c r="BB261" s="69" t="str">
        <f>BD261</f>
        <v>Annie</v>
      </c>
      <c r="BC261" t="s">
        <v>475</v>
      </c>
      <c r="BD261" t="s">
        <v>191</v>
      </c>
      <c r="BE261" s="69" t="s">
        <v>631</v>
      </c>
      <c r="BF261" t="s">
        <v>1239</v>
      </c>
      <c r="BG261" s="170">
        <v>25844.54</v>
      </c>
      <c r="BH261" t="str">
        <f t="shared" si="45"/>
        <v>femme</v>
      </c>
    </row>
    <row r="262" spans="1:60" x14ac:dyDescent="0.2">
      <c r="A262" s="163" t="s">
        <v>478</v>
      </c>
      <c r="B262" s="164" t="str">
        <f t="shared" si="40"/>
        <v>SOK</v>
      </c>
      <c r="C262" s="165" t="str">
        <f t="shared" si="41"/>
        <v>Vanessa</v>
      </c>
      <c r="D262" t="s">
        <v>15</v>
      </c>
      <c r="E262" t="str">
        <f t="shared" si="42"/>
        <v>Paris</v>
      </c>
      <c r="F262" t="s">
        <v>28</v>
      </c>
      <c r="G262">
        <v>3081</v>
      </c>
      <c r="H262" s="171">
        <f t="shared" si="43"/>
        <v>33413.589999999997</v>
      </c>
      <c r="I262" t="s">
        <v>12</v>
      </c>
      <c r="J262" s="109">
        <v>22629</v>
      </c>
      <c r="K262">
        <f t="shared" ca="1" si="44"/>
        <v>56</v>
      </c>
      <c r="L262" s="53"/>
      <c r="R262" s="53"/>
      <c r="S262" s="54">
        <v>29029</v>
      </c>
      <c r="U262" s="53"/>
      <c r="V262" s="53"/>
      <c r="W262" s="55"/>
      <c r="X262" s="57">
        <f t="shared" ca="1" si="39"/>
        <v>0</v>
      </c>
      <c r="Y262" s="57">
        <v>0</v>
      </c>
      <c r="AB262" s="11"/>
      <c r="AC262" s="58"/>
      <c r="BA262" s="69" t="s">
        <v>515</v>
      </c>
      <c r="BB262" s="69" t="s">
        <v>43</v>
      </c>
      <c r="BC262" t="s">
        <v>477</v>
      </c>
      <c r="BD262" t="s">
        <v>159</v>
      </c>
      <c r="BE262" s="69" t="s">
        <v>631</v>
      </c>
      <c r="BF262" t="s">
        <v>1238</v>
      </c>
      <c r="BG262" s="170">
        <v>33413.589999999997</v>
      </c>
      <c r="BH262" t="str">
        <f t="shared" si="45"/>
        <v>femme</v>
      </c>
    </row>
    <row r="263" spans="1:60" x14ac:dyDescent="0.2">
      <c r="A263" s="163" t="s">
        <v>481</v>
      </c>
      <c r="B263" s="164" t="str">
        <f t="shared" si="40"/>
        <v>SONG</v>
      </c>
      <c r="C263" s="165" t="str">
        <f t="shared" si="41"/>
        <v>Aline</v>
      </c>
      <c r="D263" t="s">
        <v>15</v>
      </c>
      <c r="E263" t="str">
        <f t="shared" si="42"/>
        <v>Lille</v>
      </c>
      <c r="F263" t="s">
        <v>519</v>
      </c>
      <c r="G263">
        <v>3018</v>
      </c>
      <c r="H263" s="171">
        <f t="shared" si="43"/>
        <v>25710.36</v>
      </c>
      <c r="I263" t="s">
        <v>12</v>
      </c>
      <c r="J263" s="109">
        <v>18853</v>
      </c>
      <c r="K263">
        <f t="shared" ca="1" si="44"/>
        <v>66</v>
      </c>
      <c r="L263" s="53"/>
      <c r="R263" s="53"/>
      <c r="S263" s="54">
        <v>29778</v>
      </c>
      <c r="U263" s="53"/>
      <c r="V263" s="53"/>
      <c r="W263" s="55"/>
      <c r="X263" s="57">
        <f t="shared" ca="1" si="39"/>
        <v>0</v>
      </c>
      <c r="Y263" s="57">
        <v>0</v>
      </c>
      <c r="AB263" s="11"/>
      <c r="AC263" s="58"/>
      <c r="BA263" s="69" t="s">
        <v>517</v>
      </c>
      <c r="BB263" s="69" t="s">
        <v>143</v>
      </c>
      <c r="BC263" t="s">
        <v>479</v>
      </c>
      <c r="BD263" t="s">
        <v>480</v>
      </c>
      <c r="BE263" s="69" t="s">
        <v>631</v>
      </c>
      <c r="BF263" t="s">
        <v>1241</v>
      </c>
      <c r="BG263" s="170">
        <v>25710.36</v>
      </c>
      <c r="BH263" t="str">
        <f t="shared" si="45"/>
        <v>femme</v>
      </c>
    </row>
    <row r="264" spans="1:60" x14ac:dyDescent="0.2">
      <c r="A264" s="163" t="s">
        <v>1260</v>
      </c>
      <c r="B264" s="164" t="str">
        <f t="shared" si="40"/>
        <v>STOEFFLER</v>
      </c>
      <c r="C264" s="165" t="str">
        <f t="shared" si="41"/>
        <v>Jean-Marc</v>
      </c>
      <c r="D264" t="s">
        <v>85</v>
      </c>
      <c r="E264" t="str">
        <f t="shared" si="42"/>
        <v>Paris</v>
      </c>
      <c r="F264" t="s">
        <v>73</v>
      </c>
      <c r="G264">
        <v>3663</v>
      </c>
      <c r="H264" s="171">
        <f t="shared" si="43"/>
        <v>125615.91</v>
      </c>
      <c r="I264" t="s">
        <v>17</v>
      </c>
      <c r="J264" s="109">
        <v>19572</v>
      </c>
      <c r="K264">
        <f t="shared" ca="1" si="44"/>
        <v>64</v>
      </c>
      <c r="L264" s="53"/>
      <c r="R264" s="53"/>
      <c r="S264" s="54">
        <v>27273</v>
      </c>
      <c r="U264" s="53"/>
      <c r="V264" s="53"/>
      <c r="W264" s="55"/>
      <c r="X264" s="57">
        <f t="shared" ca="1" si="39"/>
        <v>0</v>
      </c>
      <c r="Y264" s="57">
        <v>0</v>
      </c>
      <c r="AB264" s="11"/>
      <c r="AC264" s="58"/>
      <c r="BA264" t="s">
        <v>453</v>
      </c>
      <c r="BB264" t="s">
        <v>454</v>
      </c>
      <c r="BC264" t="s">
        <v>453</v>
      </c>
      <c r="BD264" t="s">
        <v>454</v>
      </c>
      <c r="BE264" s="69" t="s">
        <v>631</v>
      </c>
      <c r="BF264" t="s">
        <v>1238</v>
      </c>
      <c r="BG264" s="170">
        <v>125615.91</v>
      </c>
      <c r="BH264" t="str">
        <f t="shared" si="45"/>
        <v>homme</v>
      </c>
    </row>
    <row r="265" spans="1:60" x14ac:dyDescent="0.2">
      <c r="A265" s="163" t="s">
        <v>486</v>
      </c>
      <c r="B265" s="164" t="str">
        <f t="shared" si="40"/>
        <v>SURENA</v>
      </c>
      <c r="C265" s="165" t="str">
        <f t="shared" si="41"/>
        <v>Adrienne</v>
      </c>
      <c r="D265" t="s">
        <v>10</v>
      </c>
      <c r="E265" t="str">
        <f t="shared" si="42"/>
        <v>Paris</v>
      </c>
      <c r="F265" t="s">
        <v>31</v>
      </c>
      <c r="G265">
        <v>3077</v>
      </c>
      <c r="H265" s="171">
        <f t="shared" si="43"/>
        <v>20456.05</v>
      </c>
      <c r="I265" t="s">
        <v>12</v>
      </c>
      <c r="J265" s="109">
        <v>33772</v>
      </c>
      <c r="K265">
        <f t="shared" ca="1" si="44"/>
        <v>25</v>
      </c>
      <c r="L265" s="53"/>
      <c r="R265" s="53"/>
      <c r="S265" s="54">
        <v>40733</v>
      </c>
      <c r="U265" s="53"/>
      <c r="V265" s="53"/>
      <c r="W265" s="55"/>
      <c r="X265" s="57">
        <f t="shared" ca="1" si="39"/>
        <v>0</v>
      </c>
      <c r="Y265" s="57">
        <v>0</v>
      </c>
      <c r="AB265" s="11"/>
      <c r="AC265" s="58"/>
      <c r="BA265" s="69" t="s">
        <v>821</v>
      </c>
      <c r="BB265" s="69" t="s">
        <v>91</v>
      </c>
      <c r="BC265" t="s">
        <v>484</v>
      </c>
      <c r="BD265" t="s">
        <v>485</v>
      </c>
      <c r="BE265" s="69" t="s">
        <v>628</v>
      </c>
      <c r="BF265" t="s">
        <v>1238</v>
      </c>
      <c r="BG265" s="170">
        <v>20456.05</v>
      </c>
      <c r="BH265" t="str">
        <f t="shared" si="45"/>
        <v>femme</v>
      </c>
    </row>
    <row r="266" spans="1:60" x14ac:dyDescent="0.2">
      <c r="A266" s="163" t="s">
        <v>488</v>
      </c>
      <c r="B266" s="164" t="str">
        <f t="shared" si="40"/>
        <v>TAIEB</v>
      </c>
      <c r="C266" s="165" t="str">
        <f t="shared" si="41"/>
        <v>Michel</v>
      </c>
      <c r="D266" t="s">
        <v>19</v>
      </c>
      <c r="E266" t="str">
        <f t="shared" si="42"/>
        <v>Paris</v>
      </c>
      <c r="F266" t="s">
        <v>16</v>
      </c>
      <c r="G266">
        <v>3024</v>
      </c>
      <c r="H266" s="171">
        <f t="shared" si="43"/>
        <v>59031.8</v>
      </c>
      <c r="I266" t="s">
        <v>17</v>
      </c>
      <c r="J266" s="109">
        <v>22024</v>
      </c>
      <c r="K266">
        <f t="shared" ca="1" si="44"/>
        <v>57</v>
      </c>
      <c r="L266" s="53"/>
      <c r="R266" s="53"/>
      <c r="S266" s="54">
        <v>31003</v>
      </c>
      <c r="U266" s="53"/>
      <c r="V266" s="53"/>
      <c r="W266" s="55"/>
      <c r="X266" s="57">
        <f t="shared" ca="1" si="39"/>
        <v>0</v>
      </c>
      <c r="Y266" s="57">
        <v>0</v>
      </c>
      <c r="AB266" s="11"/>
      <c r="AC266" s="58"/>
      <c r="BA266" s="69" t="s">
        <v>822</v>
      </c>
      <c r="BB266" s="69" t="s">
        <v>203</v>
      </c>
      <c r="BC266" t="s">
        <v>487</v>
      </c>
      <c r="BD266" t="s">
        <v>203</v>
      </c>
      <c r="BE266" s="69" t="s">
        <v>628</v>
      </c>
      <c r="BF266" t="s">
        <v>1238</v>
      </c>
      <c r="BG266" s="170">
        <v>59031.8</v>
      </c>
      <c r="BH266" t="str">
        <f t="shared" si="45"/>
        <v>homme</v>
      </c>
    </row>
    <row r="267" spans="1:60" x14ac:dyDescent="0.2">
      <c r="A267" s="163" t="s">
        <v>491</v>
      </c>
      <c r="B267" s="164" t="str">
        <f t="shared" si="40"/>
        <v>TAMBURRINI</v>
      </c>
      <c r="C267" s="165" t="str">
        <f t="shared" si="41"/>
        <v>Marie-Claire</v>
      </c>
      <c r="D267" t="s">
        <v>10</v>
      </c>
      <c r="E267" t="str">
        <f t="shared" si="42"/>
        <v>Nice</v>
      </c>
      <c r="F267" t="s">
        <v>56</v>
      </c>
      <c r="G267">
        <v>3185</v>
      </c>
      <c r="H267" s="171">
        <f t="shared" si="43"/>
        <v>22017.14</v>
      </c>
      <c r="I267" t="s">
        <v>12</v>
      </c>
      <c r="J267" s="109">
        <v>32737</v>
      </c>
      <c r="K267">
        <f t="shared" ca="1" si="44"/>
        <v>28</v>
      </c>
      <c r="L267" s="53"/>
      <c r="R267" s="53"/>
      <c r="S267" s="54">
        <v>39571</v>
      </c>
      <c r="U267" s="53"/>
      <c r="V267" s="53"/>
      <c r="W267" s="55"/>
      <c r="X267" s="57">
        <f t="shared" ca="1" si="39"/>
        <v>0</v>
      </c>
      <c r="Y267" s="57">
        <v>0</v>
      </c>
      <c r="AB267" s="11"/>
      <c r="AC267" s="58"/>
      <c r="BA267" s="69" t="s">
        <v>822</v>
      </c>
      <c r="BB267" s="69" t="s">
        <v>68</v>
      </c>
      <c r="BC267" t="s">
        <v>489</v>
      </c>
      <c r="BD267" t="s">
        <v>490</v>
      </c>
      <c r="BE267" s="69" t="s">
        <v>631</v>
      </c>
      <c r="BF267" t="s">
        <v>1239</v>
      </c>
      <c r="BG267" s="170">
        <v>22017.14</v>
      </c>
      <c r="BH267" t="str">
        <f t="shared" si="45"/>
        <v>femme</v>
      </c>
    </row>
    <row r="268" spans="1:60" x14ac:dyDescent="0.2">
      <c r="A268" s="163" t="s">
        <v>493</v>
      </c>
      <c r="B268" s="164" t="str">
        <f t="shared" si="40"/>
        <v>TAN</v>
      </c>
      <c r="C268" s="165" t="str">
        <f t="shared" si="41"/>
        <v>Marion</v>
      </c>
      <c r="D268" t="s">
        <v>10</v>
      </c>
      <c r="E268" t="str">
        <f t="shared" si="42"/>
        <v>Nice</v>
      </c>
      <c r="F268" t="s">
        <v>282</v>
      </c>
      <c r="G268">
        <v>3165</v>
      </c>
      <c r="H268" s="171">
        <f t="shared" si="43"/>
        <v>27411.59</v>
      </c>
      <c r="I268" t="s">
        <v>12</v>
      </c>
      <c r="J268" s="109">
        <v>28325</v>
      </c>
      <c r="K268">
        <f t="shared" ca="1" si="44"/>
        <v>40</v>
      </c>
      <c r="L268" s="53"/>
      <c r="R268" s="53"/>
      <c r="S268" s="54">
        <v>35520</v>
      </c>
      <c r="U268" s="53"/>
      <c r="V268" s="53"/>
      <c r="W268" s="55"/>
      <c r="X268" s="57">
        <f t="shared" ca="1" si="39"/>
        <v>0</v>
      </c>
      <c r="Y268" s="57">
        <v>0</v>
      </c>
      <c r="AB268" s="11"/>
      <c r="AC268" s="58"/>
      <c r="BA268" s="69" t="s">
        <v>822</v>
      </c>
      <c r="BB268" s="69" t="s">
        <v>401</v>
      </c>
      <c r="BC268" t="s">
        <v>492</v>
      </c>
      <c r="BD268" t="s">
        <v>21</v>
      </c>
      <c r="BE268" s="69" t="s">
        <v>628</v>
      </c>
      <c r="BF268" t="s">
        <v>1239</v>
      </c>
      <c r="BG268" s="170">
        <v>27411.59</v>
      </c>
      <c r="BH268" t="str">
        <f t="shared" si="45"/>
        <v>femme</v>
      </c>
    </row>
    <row r="269" spans="1:60" x14ac:dyDescent="0.2">
      <c r="A269" s="163" t="s">
        <v>494</v>
      </c>
      <c r="B269" s="164" t="str">
        <f t="shared" si="40"/>
        <v>TAN</v>
      </c>
      <c r="C269" s="165" t="str">
        <f t="shared" si="41"/>
        <v>Nathalie</v>
      </c>
      <c r="D269" t="s">
        <v>10</v>
      </c>
      <c r="E269" t="str">
        <f t="shared" si="42"/>
        <v>Paris</v>
      </c>
      <c r="F269" t="s">
        <v>190</v>
      </c>
      <c r="G269">
        <v>3121</v>
      </c>
      <c r="H269" s="171">
        <f t="shared" si="43"/>
        <v>22892.71</v>
      </c>
      <c r="I269" t="s">
        <v>12</v>
      </c>
      <c r="J269" s="109">
        <v>27255</v>
      </c>
      <c r="K269">
        <f t="shared" ca="1" si="44"/>
        <v>43</v>
      </c>
      <c r="L269" s="53"/>
      <c r="R269" s="53"/>
      <c r="S269" s="54">
        <v>34136</v>
      </c>
      <c r="U269" s="53"/>
      <c r="V269" s="53"/>
      <c r="W269" s="55"/>
      <c r="X269" s="57">
        <f t="shared" ca="1" si="39"/>
        <v>0</v>
      </c>
      <c r="Y269" s="57">
        <v>0</v>
      </c>
      <c r="AB269" s="11"/>
      <c r="AC269" s="58"/>
      <c r="BA269" s="69" t="s">
        <v>822</v>
      </c>
      <c r="BB269" s="69" t="s">
        <v>37</v>
      </c>
      <c r="BC269" t="s">
        <v>492</v>
      </c>
      <c r="BD269" t="s">
        <v>68</v>
      </c>
      <c r="BE269" s="69" t="s">
        <v>631</v>
      </c>
      <c r="BF269" t="s">
        <v>1238</v>
      </c>
      <c r="BG269" s="170">
        <v>22892.71</v>
      </c>
      <c r="BH269" t="str">
        <f t="shared" si="45"/>
        <v>femme</v>
      </c>
    </row>
    <row r="270" spans="1:60" x14ac:dyDescent="0.2">
      <c r="A270" s="163" t="s">
        <v>496</v>
      </c>
      <c r="B270" s="164" t="str">
        <f t="shared" si="40"/>
        <v>TANG</v>
      </c>
      <c r="C270" s="165" t="str">
        <f t="shared" si="41"/>
        <v>Armelle</v>
      </c>
      <c r="D270" t="s">
        <v>10</v>
      </c>
      <c r="E270" t="str">
        <f t="shared" si="42"/>
        <v>Paris</v>
      </c>
      <c r="F270" t="s">
        <v>103</v>
      </c>
      <c r="G270">
        <v>3082</v>
      </c>
      <c r="H270" s="171">
        <f t="shared" si="43"/>
        <v>19199.8</v>
      </c>
      <c r="I270" t="s">
        <v>12</v>
      </c>
      <c r="J270" s="109">
        <v>24898</v>
      </c>
      <c r="K270">
        <f t="shared" ca="1" si="44"/>
        <v>49</v>
      </c>
      <c r="L270" s="53"/>
      <c r="R270" s="53"/>
      <c r="S270" s="54">
        <v>34035</v>
      </c>
      <c r="U270" s="53"/>
      <c r="V270" s="53"/>
      <c r="W270" s="55"/>
      <c r="X270" s="57">
        <f t="shared" ca="1" si="39"/>
        <v>0</v>
      </c>
      <c r="Y270" s="57">
        <v>1</v>
      </c>
      <c r="AB270" s="11"/>
      <c r="AC270" s="58"/>
      <c r="BA270" s="69" t="s">
        <v>823</v>
      </c>
      <c r="BB270" s="69" t="s">
        <v>332</v>
      </c>
      <c r="BC270" t="s">
        <v>495</v>
      </c>
      <c r="BD270" t="s">
        <v>273</v>
      </c>
      <c r="BE270" s="69" t="s">
        <v>631</v>
      </c>
      <c r="BF270" t="s">
        <v>1238</v>
      </c>
      <c r="BG270" s="170">
        <v>19199.8</v>
      </c>
      <c r="BH270" t="str">
        <f t="shared" si="45"/>
        <v>femme</v>
      </c>
    </row>
    <row r="271" spans="1:60" x14ac:dyDescent="0.2">
      <c r="A271" s="163" t="s">
        <v>499</v>
      </c>
      <c r="B271" s="164" t="str">
        <f t="shared" si="40"/>
        <v>TARDIF</v>
      </c>
      <c r="C271" s="165" t="str">
        <f t="shared" si="41"/>
        <v>Marie-Paule</v>
      </c>
      <c r="D271" t="s">
        <v>10</v>
      </c>
      <c r="E271" t="str">
        <f t="shared" si="42"/>
        <v>Paris</v>
      </c>
      <c r="F271" t="s">
        <v>36</v>
      </c>
      <c r="G271">
        <v>3563</v>
      </c>
      <c r="H271" s="171">
        <f t="shared" si="43"/>
        <v>21815.360000000001</v>
      </c>
      <c r="I271" t="s">
        <v>12</v>
      </c>
      <c r="J271" s="109">
        <v>30762</v>
      </c>
      <c r="K271">
        <f t="shared" ca="1" si="44"/>
        <v>33</v>
      </c>
      <c r="L271" s="53"/>
      <c r="R271" s="53"/>
      <c r="S271" s="54">
        <v>38294</v>
      </c>
      <c r="U271" s="53"/>
      <c r="V271" s="53"/>
      <c r="W271" s="55"/>
      <c r="X271" s="57">
        <f t="shared" ca="1" si="39"/>
        <v>0</v>
      </c>
      <c r="Y271" s="57">
        <v>0</v>
      </c>
      <c r="AB271" s="11"/>
      <c r="AC271" s="58"/>
      <c r="BA271" s="69" t="s">
        <v>824</v>
      </c>
      <c r="BB271" s="69" t="s">
        <v>115</v>
      </c>
      <c r="BC271" t="s">
        <v>497</v>
      </c>
      <c r="BD271" t="s">
        <v>498</v>
      </c>
      <c r="BE271" s="69" t="s">
        <v>628</v>
      </c>
      <c r="BF271" t="s">
        <v>1238</v>
      </c>
      <c r="BG271" s="170">
        <v>21815.360000000001</v>
      </c>
      <c r="BH271" t="str">
        <f t="shared" si="45"/>
        <v>femme</v>
      </c>
    </row>
    <row r="272" spans="1:60" x14ac:dyDescent="0.2">
      <c r="A272" s="163" t="s">
        <v>297</v>
      </c>
      <c r="B272" s="164" t="str">
        <f t="shared" si="40"/>
        <v>THAO</v>
      </c>
      <c r="C272" s="165" t="str">
        <f t="shared" si="41"/>
        <v>Sylvain</v>
      </c>
      <c r="D272" t="s">
        <v>85</v>
      </c>
      <c r="E272" t="str">
        <f t="shared" si="42"/>
        <v>Paris</v>
      </c>
      <c r="F272" t="s">
        <v>70</v>
      </c>
      <c r="G272">
        <v>3025</v>
      </c>
      <c r="H272" s="171">
        <f t="shared" si="43"/>
        <v>96996.95</v>
      </c>
      <c r="I272" t="s">
        <v>17</v>
      </c>
      <c r="J272" s="109">
        <v>22694</v>
      </c>
      <c r="K272">
        <f t="shared" ca="1" si="44"/>
        <v>55</v>
      </c>
      <c r="L272" s="53"/>
      <c r="R272" s="53"/>
      <c r="S272" s="54">
        <v>29997</v>
      </c>
      <c r="U272" s="53"/>
      <c r="V272" s="53"/>
      <c r="W272" s="55"/>
      <c r="X272" s="57">
        <f t="shared" ca="1" si="39"/>
        <v>0</v>
      </c>
      <c r="Y272" s="57">
        <v>0</v>
      </c>
      <c r="AB272" s="11"/>
      <c r="AC272" s="58"/>
      <c r="BA272" s="69" t="s">
        <v>825</v>
      </c>
      <c r="BB272" s="72" t="s">
        <v>594</v>
      </c>
      <c r="BC272" t="s">
        <v>295</v>
      </c>
      <c r="BD272" t="s">
        <v>296</v>
      </c>
      <c r="BE272" s="69" t="s">
        <v>628</v>
      </c>
      <c r="BF272" t="s">
        <v>1238</v>
      </c>
      <c r="BG272" s="170">
        <v>96996.95</v>
      </c>
      <c r="BH272" t="str">
        <f t="shared" si="45"/>
        <v>homme</v>
      </c>
    </row>
    <row r="273" spans="1:60" x14ac:dyDescent="0.2">
      <c r="A273" s="163" t="s">
        <v>503</v>
      </c>
      <c r="B273" s="164" t="str">
        <f t="shared" si="40"/>
        <v>THIAM</v>
      </c>
      <c r="C273" s="165" t="str">
        <f t="shared" si="41"/>
        <v>Anne-Marie</v>
      </c>
      <c r="D273" t="s">
        <v>10</v>
      </c>
      <c r="E273" t="str">
        <f t="shared" si="42"/>
        <v>Nice</v>
      </c>
      <c r="F273" t="s">
        <v>106</v>
      </c>
      <c r="G273">
        <v>3417</v>
      </c>
      <c r="H273" s="171">
        <f t="shared" si="43"/>
        <v>27592.94</v>
      </c>
      <c r="I273" t="s">
        <v>12</v>
      </c>
      <c r="J273" s="109">
        <v>32265</v>
      </c>
      <c r="K273">
        <f t="shared" ca="1" si="44"/>
        <v>29</v>
      </c>
      <c r="L273" s="53"/>
      <c r="R273" s="53"/>
      <c r="S273" s="54">
        <v>39466</v>
      </c>
      <c r="U273" s="53"/>
      <c r="V273" s="53"/>
      <c r="W273" s="55"/>
      <c r="X273" s="57">
        <f t="shared" ca="1" si="39"/>
        <v>0</v>
      </c>
      <c r="Y273" s="57">
        <v>0</v>
      </c>
      <c r="AB273" s="11"/>
      <c r="AC273" s="58"/>
      <c r="BA273" s="69" t="s">
        <v>826</v>
      </c>
      <c r="BB273" s="69" t="s">
        <v>104</v>
      </c>
      <c r="BC273" t="s">
        <v>502</v>
      </c>
      <c r="BD273" t="s">
        <v>252</v>
      </c>
      <c r="BE273" s="69" t="s">
        <v>631</v>
      </c>
      <c r="BF273" t="s">
        <v>1239</v>
      </c>
      <c r="BG273" s="170">
        <v>27592.94</v>
      </c>
      <c r="BH273" t="str">
        <f t="shared" si="45"/>
        <v>femme</v>
      </c>
    </row>
    <row r="274" spans="1:60" x14ac:dyDescent="0.2">
      <c r="A274" s="163" t="s">
        <v>506</v>
      </c>
      <c r="B274" s="164" t="str">
        <f t="shared" si="40"/>
        <v>THOQUENNE</v>
      </c>
      <c r="C274" s="165" t="str">
        <f t="shared" si="41"/>
        <v>Lydia</v>
      </c>
      <c r="D274" t="s">
        <v>10</v>
      </c>
      <c r="E274" t="str">
        <f t="shared" si="42"/>
        <v>Nice</v>
      </c>
      <c r="F274" t="s">
        <v>385</v>
      </c>
      <c r="G274">
        <v>3890</v>
      </c>
      <c r="H274" s="171">
        <f t="shared" si="43"/>
        <v>29905.66</v>
      </c>
      <c r="I274" t="s">
        <v>12</v>
      </c>
      <c r="J274" s="109">
        <v>33508</v>
      </c>
      <c r="K274">
        <f t="shared" ca="1" si="44"/>
        <v>26</v>
      </c>
      <c r="L274" s="53"/>
      <c r="R274" s="53"/>
      <c r="S274" s="54">
        <v>41855</v>
      </c>
      <c r="U274" s="53"/>
      <c r="V274" s="53"/>
      <c r="W274" s="55"/>
      <c r="X274" s="57">
        <f ca="1">IF(RAND()&lt;0.1,INT(1/VALUE(LEFT($D274,1))*RAND()*10),0)</f>
        <v>0</v>
      </c>
      <c r="Y274" s="57">
        <v>0</v>
      </c>
      <c r="AB274" s="11"/>
      <c r="AC274" s="58"/>
      <c r="BA274" s="69" t="s">
        <v>826</v>
      </c>
      <c r="BB274" s="69" t="s">
        <v>449</v>
      </c>
      <c r="BC274" t="s">
        <v>504</v>
      </c>
      <c r="BD274" t="s">
        <v>505</v>
      </c>
      <c r="BE274" s="69" t="s">
        <v>631</v>
      </c>
      <c r="BF274" t="s">
        <v>1239</v>
      </c>
      <c r="BG274" s="170">
        <v>29905.66</v>
      </c>
      <c r="BH274" t="str">
        <f t="shared" si="45"/>
        <v>femme</v>
      </c>
    </row>
    <row r="275" spans="1:60" x14ac:dyDescent="0.2">
      <c r="A275" s="163" t="s">
        <v>508</v>
      </c>
      <c r="B275" s="164" t="str">
        <f t="shared" si="40"/>
        <v>TRIOMPHANTE</v>
      </c>
      <c r="C275" s="165" t="str">
        <f t="shared" si="41"/>
        <v>Judith</v>
      </c>
      <c r="D275" t="s">
        <v>10</v>
      </c>
      <c r="E275" t="str">
        <f t="shared" si="42"/>
        <v>Nice</v>
      </c>
      <c r="F275" t="s">
        <v>123</v>
      </c>
      <c r="G275">
        <v>3035</v>
      </c>
      <c r="H275" s="171">
        <f t="shared" si="43"/>
        <v>23323.48</v>
      </c>
      <c r="I275" t="s">
        <v>12</v>
      </c>
      <c r="J275" s="109">
        <v>31328</v>
      </c>
      <c r="K275">
        <f t="shared" ca="1" si="44"/>
        <v>32</v>
      </c>
      <c r="L275" s="53"/>
      <c r="R275" s="53"/>
      <c r="S275" s="54">
        <v>38703</v>
      </c>
      <c r="U275" s="53"/>
      <c r="V275" s="53"/>
      <c r="W275" s="55"/>
      <c r="X275" s="57">
        <f ca="1">IF(RAND()&lt;0.1,INT(1/VALUE(LEFT($D275,1))*RAND()*10),0)+IF(RAND()&lt;0.05,INT(1/VALUE(LEFT($D275,1))*RAND()*15),0)</f>
        <v>0</v>
      </c>
      <c r="Y275" s="57">
        <v>0</v>
      </c>
      <c r="AB275" s="11"/>
      <c r="AC275" s="58"/>
      <c r="BA275" s="69" t="s">
        <v>827</v>
      </c>
      <c r="BB275" s="69" t="s">
        <v>122</v>
      </c>
      <c r="BC275" t="s">
        <v>573</v>
      </c>
      <c r="BD275" s="169" t="s">
        <v>507</v>
      </c>
      <c r="BE275" s="71" t="s">
        <v>630</v>
      </c>
      <c r="BF275" t="s">
        <v>1239</v>
      </c>
      <c r="BG275" s="170">
        <v>23323.48</v>
      </c>
      <c r="BH275" t="str">
        <f t="shared" si="45"/>
        <v>femme</v>
      </c>
    </row>
    <row r="276" spans="1:60" x14ac:dyDescent="0.2">
      <c r="A276" s="163" t="s">
        <v>510</v>
      </c>
      <c r="B276" s="164" t="str">
        <f t="shared" si="40"/>
        <v>UNG</v>
      </c>
      <c r="C276" s="165" t="str">
        <f t="shared" si="41"/>
        <v>Martine</v>
      </c>
      <c r="D276" t="s">
        <v>10</v>
      </c>
      <c r="E276" t="str">
        <f t="shared" si="42"/>
        <v>Paris</v>
      </c>
      <c r="F276" t="s">
        <v>86</v>
      </c>
      <c r="G276">
        <v>3133</v>
      </c>
      <c r="H276" s="171">
        <f t="shared" si="43"/>
        <v>23759.14</v>
      </c>
      <c r="I276" t="s">
        <v>12</v>
      </c>
      <c r="J276" s="109">
        <v>34244</v>
      </c>
      <c r="K276">
        <f t="shared" ca="1" si="44"/>
        <v>24</v>
      </c>
      <c r="L276" s="53"/>
      <c r="R276" s="53"/>
      <c r="S276" s="54">
        <v>42542</v>
      </c>
      <c r="U276" s="53"/>
      <c r="V276" s="53"/>
      <c r="W276" s="55"/>
      <c r="X276" s="57">
        <f ca="1">IF(RAND()&lt;0.01,INT(1/VALUE(LEFT($D276,1))*RAND()*10),0)</f>
        <v>0</v>
      </c>
      <c r="Y276" s="57">
        <v>1</v>
      </c>
      <c r="AB276" s="11"/>
      <c r="AC276" s="58"/>
      <c r="BA276" s="69" t="s">
        <v>828</v>
      </c>
      <c r="BB276" s="69" t="s">
        <v>83</v>
      </c>
      <c r="BC276" t="s">
        <v>509</v>
      </c>
      <c r="BD276" t="s">
        <v>115</v>
      </c>
      <c r="BE276" s="69" t="s">
        <v>629</v>
      </c>
      <c r="BF276" t="s">
        <v>1238</v>
      </c>
      <c r="BG276" s="170">
        <v>23759.14</v>
      </c>
      <c r="BH276" t="str">
        <f t="shared" si="45"/>
        <v>femme</v>
      </c>
    </row>
    <row r="277" spans="1:60" x14ac:dyDescent="0.2">
      <c r="A277" s="163" t="s">
        <v>214</v>
      </c>
      <c r="B277" s="164" t="str">
        <f t="shared" si="40"/>
        <v>VANNAXAY</v>
      </c>
      <c r="C277" s="165" t="str">
        <f t="shared" si="41"/>
        <v>Francis</v>
      </c>
      <c r="D277" t="s">
        <v>85</v>
      </c>
      <c r="E277" t="str">
        <f t="shared" si="42"/>
        <v>Nice</v>
      </c>
      <c r="F277" t="s">
        <v>154</v>
      </c>
      <c r="G277">
        <v>3963</v>
      </c>
      <c r="H277" s="171">
        <f t="shared" si="43"/>
        <v>77181.539999999994</v>
      </c>
      <c r="I277" t="s">
        <v>17</v>
      </c>
      <c r="J277" s="109">
        <v>19629</v>
      </c>
      <c r="K277">
        <f t="shared" ca="1" si="44"/>
        <v>64</v>
      </c>
      <c r="L277" s="53"/>
      <c r="R277" s="53"/>
      <c r="S277" s="54">
        <v>30148</v>
      </c>
      <c r="U277" s="53"/>
      <c r="V277" s="53"/>
      <c r="W277" s="55"/>
      <c r="X277" s="57">
        <f ca="1">IF(RAND()&lt;0.1,INT(1/VALUE(LEFT($D277,1))*RAND()*10),0)+IF(RAND()&lt;0.05,INT(1/VALUE(LEFT($D277,1))*RAND()*15),0)</f>
        <v>0</v>
      </c>
      <c r="Y277" s="57">
        <v>0</v>
      </c>
      <c r="AB277" s="11"/>
      <c r="AC277" s="58"/>
      <c r="BA277" s="69" t="s">
        <v>829</v>
      </c>
      <c r="BB277" s="69" t="s">
        <v>64</v>
      </c>
      <c r="BC277" t="s">
        <v>212</v>
      </c>
      <c r="BD277" t="s">
        <v>213</v>
      </c>
      <c r="BE277" s="69" t="s">
        <v>628</v>
      </c>
      <c r="BF277" t="s">
        <v>1239</v>
      </c>
      <c r="BG277" s="170">
        <v>77181.539999999994</v>
      </c>
      <c r="BH277" t="str">
        <f t="shared" si="45"/>
        <v>homme</v>
      </c>
    </row>
    <row r="278" spans="1:60" x14ac:dyDescent="0.2">
      <c r="A278" s="163" t="s">
        <v>514</v>
      </c>
      <c r="B278" s="164" t="str">
        <f t="shared" si="40"/>
        <v>VASSEUR</v>
      </c>
      <c r="C278" s="165" t="str">
        <f t="shared" si="41"/>
        <v>Christiane</v>
      </c>
      <c r="D278" t="s">
        <v>10</v>
      </c>
      <c r="E278" t="str">
        <f t="shared" si="42"/>
        <v>Nice</v>
      </c>
      <c r="F278" t="s">
        <v>190</v>
      </c>
      <c r="G278">
        <v>3628</v>
      </c>
      <c r="H278" s="171">
        <f t="shared" si="43"/>
        <v>23589.35</v>
      </c>
      <c r="I278" t="s">
        <v>12</v>
      </c>
      <c r="J278" s="109">
        <v>21266</v>
      </c>
      <c r="K278">
        <f t="shared" ca="1" si="44"/>
        <v>59</v>
      </c>
      <c r="L278" s="53"/>
      <c r="R278" s="53"/>
      <c r="S278" s="54">
        <v>28535</v>
      </c>
      <c r="U278" s="53"/>
      <c r="V278" s="53"/>
      <c r="W278" s="55"/>
      <c r="X278" s="57">
        <f ca="1">IF(RAND()&lt;0.1,INT(1/VALUE(LEFT($D278,1))*RAND()*10),0)+IF(RAND()&lt;0.05,INT(1/VALUE(LEFT($D278,1))*RAND()*15),0)</f>
        <v>0</v>
      </c>
      <c r="Y278" s="57">
        <v>0</v>
      </c>
      <c r="AB278" s="11"/>
      <c r="AC278" s="58"/>
      <c r="BA278" s="69" t="s">
        <v>830</v>
      </c>
      <c r="BB278" s="69" t="s">
        <v>459</v>
      </c>
      <c r="BC278" t="s">
        <v>513</v>
      </c>
      <c r="BD278" t="s">
        <v>355</v>
      </c>
      <c r="BE278" s="69" t="s">
        <v>631</v>
      </c>
      <c r="BF278" t="s">
        <v>1239</v>
      </c>
      <c r="BG278" s="170">
        <v>23589.35</v>
      </c>
      <c r="BH278" t="str">
        <f t="shared" si="45"/>
        <v>femme</v>
      </c>
    </row>
    <row r="279" spans="1:60" x14ac:dyDescent="0.2">
      <c r="A279" s="163" t="s">
        <v>516</v>
      </c>
      <c r="B279" s="164" t="str">
        <f t="shared" si="40"/>
        <v>VIAND</v>
      </c>
      <c r="C279" s="165" t="str">
        <f t="shared" si="41"/>
        <v>Monique</v>
      </c>
      <c r="D279" t="s">
        <v>10</v>
      </c>
      <c r="E279" t="str">
        <f t="shared" si="42"/>
        <v>Nice</v>
      </c>
      <c r="F279" t="s">
        <v>148</v>
      </c>
      <c r="G279">
        <v>3161</v>
      </c>
      <c r="H279" s="171">
        <f t="shared" si="43"/>
        <v>27206.42</v>
      </c>
      <c r="I279" t="s">
        <v>12</v>
      </c>
      <c r="J279" s="109">
        <v>22192</v>
      </c>
      <c r="K279">
        <f t="shared" ca="1" si="44"/>
        <v>57</v>
      </c>
      <c r="L279" s="53"/>
      <c r="R279" s="53"/>
      <c r="S279" s="54">
        <v>29456</v>
      </c>
      <c r="U279" s="53"/>
      <c r="V279" s="53"/>
      <c r="W279" s="55"/>
      <c r="X279" s="57">
        <f ca="1">IF(RAND()&lt;0.1,INT(1/VALUE(LEFT($D279,1))*RAND()*10),0)+IF(RAND()&lt;0.05,INT(1/VALUE(LEFT($D279,1))*RAND()*15),0)</f>
        <v>0</v>
      </c>
      <c r="Y279" s="57">
        <v>0</v>
      </c>
      <c r="AB279" s="11"/>
      <c r="AC279" s="58"/>
      <c r="BA279" s="69" t="s">
        <v>520</v>
      </c>
      <c r="BB279" s="69" t="s">
        <v>43</v>
      </c>
      <c r="BC279" t="s">
        <v>515</v>
      </c>
      <c r="BD279" t="s">
        <v>43</v>
      </c>
      <c r="BE279" s="69" t="s">
        <v>628</v>
      </c>
      <c r="BF279" t="s">
        <v>1239</v>
      </c>
      <c r="BG279" s="170">
        <v>27206.42</v>
      </c>
      <c r="BH279" t="str">
        <f t="shared" si="45"/>
        <v>femme</v>
      </c>
    </row>
    <row r="280" spans="1:60" x14ac:dyDescent="0.2">
      <c r="A280" s="163" t="s">
        <v>518</v>
      </c>
      <c r="B280" s="164" t="str">
        <f t="shared" si="40"/>
        <v>VIDON</v>
      </c>
      <c r="C280" s="165" t="str">
        <f t="shared" si="41"/>
        <v>Marie-Louise</v>
      </c>
      <c r="D280" t="s">
        <v>15</v>
      </c>
      <c r="E280" t="str">
        <f t="shared" si="42"/>
        <v>Nice</v>
      </c>
      <c r="F280" t="s">
        <v>525</v>
      </c>
      <c r="G280">
        <v>3096</v>
      </c>
      <c r="H280" s="171">
        <f t="shared" si="43"/>
        <v>33040.589999999997</v>
      </c>
      <c r="I280" t="s">
        <v>12</v>
      </c>
      <c r="J280" s="109">
        <v>23138</v>
      </c>
      <c r="K280">
        <f t="shared" ca="1" si="44"/>
        <v>54</v>
      </c>
      <c r="L280" s="53"/>
      <c r="R280" s="53"/>
      <c r="S280" s="54">
        <v>30737</v>
      </c>
      <c r="U280" s="53"/>
      <c r="V280" s="53"/>
      <c r="W280" s="55"/>
      <c r="X280" s="57">
        <f ca="1">IF(RAND()&lt;0.1,INT(1/VALUE(LEFT($D280,1))*RAND()*10),0)+IF(RAND()&lt;0.05,INT(1/VALUE(LEFT($D280,1))*RAND()*15),0)</f>
        <v>0</v>
      </c>
      <c r="Y280" s="57">
        <v>0</v>
      </c>
      <c r="AB280" s="11"/>
      <c r="AC280" s="58"/>
      <c r="BA280" s="69" t="s">
        <v>522</v>
      </c>
      <c r="BB280" s="69" t="s">
        <v>523</v>
      </c>
      <c r="BC280" t="s">
        <v>517</v>
      </c>
      <c r="BD280" t="s">
        <v>143</v>
      </c>
      <c r="BE280" s="69" t="s">
        <v>631</v>
      </c>
      <c r="BF280" t="s">
        <v>1239</v>
      </c>
      <c r="BG280" s="170">
        <v>33040.589999999997</v>
      </c>
      <c r="BH280" t="str">
        <f t="shared" si="45"/>
        <v>femme</v>
      </c>
    </row>
    <row r="281" spans="1:60" x14ac:dyDescent="0.2">
      <c r="A281" s="163" t="s">
        <v>521</v>
      </c>
      <c r="B281" s="164" t="str">
        <f t="shared" si="40"/>
        <v>ZANOTI</v>
      </c>
      <c r="C281" s="165" t="str">
        <f t="shared" si="41"/>
        <v>Monique</v>
      </c>
      <c r="D281" t="s">
        <v>10</v>
      </c>
      <c r="E281" t="str">
        <f t="shared" si="42"/>
        <v>Paris</v>
      </c>
      <c r="F281" t="s">
        <v>327</v>
      </c>
      <c r="G281">
        <v>3333</v>
      </c>
      <c r="H281" s="171">
        <f t="shared" si="43"/>
        <v>23117.4</v>
      </c>
      <c r="I281" t="s">
        <v>12</v>
      </c>
      <c r="J281" s="109">
        <v>25379</v>
      </c>
      <c r="K281">
        <f t="shared" ca="1" si="44"/>
        <v>48</v>
      </c>
      <c r="L281" s="53"/>
      <c r="R281" s="53"/>
      <c r="S281" s="54">
        <v>32501</v>
      </c>
      <c r="U281" s="53"/>
      <c r="V281" s="53"/>
      <c r="W281" s="55"/>
      <c r="X281" s="57">
        <f ca="1">IF(RAND()&lt;0.1,INT(1/VALUE(LEFT($D281,1))*RAND()*10),0)+IF(RAND()&lt;0.05,INT(1/VALUE(LEFT($D281,1))*RAND()*15),0)</f>
        <v>0</v>
      </c>
      <c r="Y281" s="57">
        <v>0</v>
      </c>
      <c r="AB281" s="11"/>
      <c r="AC281" s="58"/>
      <c r="BA281" s="69" t="s">
        <v>526</v>
      </c>
      <c r="BB281" s="69" t="s">
        <v>401</v>
      </c>
      <c r="BC281" t="s">
        <v>520</v>
      </c>
      <c r="BD281" t="s">
        <v>43</v>
      </c>
      <c r="BE281" s="69" t="s">
        <v>628</v>
      </c>
      <c r="BF281" t="s">
        <v>1238</v>
      </c>
      <c r="BG281" s="170">
        <v>23117.4</v>
      </c>
      <c r="BH281" t="str">
        <f t="shared" si="45"/>
        <v>femme</v>
      </c>
    </row>
    <row r="282" spans="1:60" x14ac:dyDescent="0.2">
      <c r="A282" s="163" t="s">
        <v>524</v>
      </c>
      <c r="B282" s="164" t="str">
        <f t="shared" si="40"/>
        <v>ZAOUI</v>
      </c>
      <c r="C282" s="165" t="str">
        <f t="shared" si="41"/>
        <v>Liliane</v>
      </c>
      <c r="D282" t="s">
        <v>10</v>
      </c>
      <c r="E282" t="str">
        <f t="shared" si="42"/>
        <v>Nice</v>
      </c>
      <c r="F282" t="s">
        <v>148</v>
      </c>
      <c r="G282">
        <v>3585</v>
      </c>
      <c r="H282" s="171">
        <f t="shared" si="43"/>
        <v>26253.65</v>
      </c>
      <c r="I282" t="s">
        <v>12</v>
      </c>
      <c r="J282" s="109">
        <v>35562</v>
      </c>
      <c r="K282">
        <f t="shared" ca="1" si="44"/>
        <v>20</v>
      </c>
      <c r="L282" s="53"/>
      <c r="R282" s="53"/>
      <c r="S282" s="54">
        <v>42549</v>
      </c>
      <c r="U282" s="53"/>
      <c r="V282" s="53"/>
      <c r="W282" s="55"/>
      <c r="X282" s="57">
        <f ca="1">IF(RAND()&lt;0.01,INT(1/VALUE(LEFT($D282,1))*RAND()*10),0)</f>
        <v>0</v>
      </c>
      <c r="Y282" s="57">
        <v>0</v>
      </c>
      <c r="AB282" s="11"/>
      <c r="AC282" s="58"/>
      <c r="BA282" s="69" t="s">
        <v>528</v>
      </c>
      <c r="BB282" s="69" t="s">
        <v>241</v>
      </c>
      <c r="BC282" t="s">
        <v>522</v>
      </c>
      <c r="BD282" t="s">
        <v>523</v>
      </c>
      <c r="BE282" s="69" t="s">
        <v>628</v>
      </c>
      <c r="BF282" t="s">
        <v>1239</v>
      </c>
      <c r="BG282" s="170">
        <v>26253.65</v>
      </c>
      <c r="BH282" t="str">
        <f t="shared" si="45"/>
        <v>femme</v>
      </c>
    </row>
    <row r="283" spans="1:60" x14ac:dyDescent="0.2">
      <c r="A283" s="163" t="s">
        <v>527</v>
      </c>
      <c r="B283" s="164" t="str">
        <f t="shared" si="40"/>
        <v>ZENOU</v>
      </c>
      <c r="C283" s="165" t="str">
        <f t="shared" si="41"/>
        <v>Robert</v>
      </c>
      <c r="D283" t="s">
        <v>10</v>
      </c>
      <c r="E283" t="str">
        <f t="shared" si="42"/>
        <v>Paris</v>
      </c>
      <c r="F283" t="s">
        <v>187</v>
      </c>
      <c r="G283">
        <v>3671</v>
      </c>
      <c r="H283" s="171">
        <f t="shared" si="43"/>
        <v>23797.279999999999</v>
      </c>
      <c r="I283" t="s">
        <v>17</v>
      </c>
      <c r="J283" s="109">
        <v>27333</v>
      </c>
      <c r="K283">
        <f t="shared" ca="1" si="44"/>
        <v>43</v>
      </c>
      <c r="L283" s="53"/>
      <c r="R283" s="53"/>
      <c r="S283" s="54">
        <v>34210</v>
      </c>
      <c r="U283" s="53"/>
      <c r="V283" s="53"/>
      <c r="W283" s="55"/>
      <c r="X283" s="57">
        <f ca="1">IF(RAND()&lt;0.1,INT(1/VALUE(LEFT($D283,1))*RAND()*10),0)+IF(RAND()&lt;0.05,INT(1/VALUE(LEFT($D283,1))*RAND()*15),0)</f>
        <v>0</v>
      </c>
      <c r="Y283" s="57">
        <v>0</v>
      </c>
      <c r="AB283" s="11"/>
      <c r="AC283" s="58"/>
      <c r="BA283" s="69" t="s">
        <v>530</v>
      </c>
      <c r="BB283" s="69" t="s">
        <v>355</v>
      </c>
      <c r="BC283" t="s">
        <v>526</v>
      </c>
      <c r="BD283" t="s">
        <v>401</v>
      </c>
      <c r="BE283" s="69" t="s">
        <v>631</v>
      </c>
      <c r="BF283" t="s">
        <v>1238</v>
      </c>
      <c r="BG283" s="170">
        <v>23797.279999999999</v>
      </c>
      <c r="BH283" t="str">
        <f t="shared" si="45"/>
        <v>homme</v>
      </c>
    </row>
    <row r="284" spans="1:60" x14ac:dyDescent="0.2">
      <c r="A284" s="163" t="s">
        <v>529</v>
      </c>
      <c r="B284" s="164" t="str">
        <f t="shared" si="40"/>
        <v>ZHOU</v>
      </c>
      <c r="C284" s="165" t="str">
        <f t="shared" si="41"/>
        <v>Philippe</v>
      </c>
      <c r="D284" t="s">
        <v>10</v>
      </c>
      <c r="E284" t="str">
        <f t="shared" si="42"/>
        <v>Paris</v>
      </c>
      <c r="F284" t="s">
        <v>462</v>
      </c>
      <c r="G284">
        <v>3031</v>
      </c>
      <c r="H284" s="171">
        <f t="shared" si="43"/>
        <v>20361.32</v>
      </c>
      <c r="I284" t="s">
        <v>17</v>
      </c>
      <c r="J284" s="109">
        <v>24802</v>
      </c>
      <c r="K284">
        <f t="shared" ca="1" si="44"/>
        <v>50</v>
      </c>
      <c r="L284" s="53"/>
      <c r="R284" s="53"/>
      <c r="S284" s="54">
        <v>32105</v>
      </c>
      <c r="U284" s="53"/>
      <c r="V284" s="53"/>
      <c r="W284" s="55"/>
      <c r="X284" s="57">
        <f ca="1">IF(RAND()&lt;0.1,INT(1/VALUE(LEFT($D284,1))*RAND()*10),0)+IF(RAND()&lt;0.05,INT(1/VALUE(LEFT($D284,1))*RAND()*15),0)</f>
        <v>0</v>
      </c>
      <c r="Y284" s="57">
        <v>0</v>
      </c>
      <c r="AB284" s="11"/>
      <c r="AC284" s="58"/>
      <c r="BA284" s="69" t="s">
        <v>831</v>
      </c>
      <c r="BB284" s="69" t="s">
        <v>72</v>
      </c>
      <c r="BC284" t="s">
        <v>528</v>
      </c>
      <c r="BD284" t="s">
        <v>241</v>
      </c>
      <c r="BE284" s="69" t="s">
        <v>631</v>
      </c>
      <c r="BF284" t="s">
        <v>1238</v>
      </c>
      <c r="BG284" s="170">
        <v>20361.32</v>
      </c>
      <c r="BH284" t="str">
        <f t="shared" si="45"/>
        <v>homme</v>
      </c>
    </row>
    <row r="285" spans="1:60" x14ac:dyDescent="0.2">
      <c r="A285" s="163" t="s">
        <v>531</v>
      </c>
      <c r="B285" s="164" t="str">
        <f t="shared" si="40"/>
        <v>ZIHOUNE</v>
      </c>
      <c r="C285" s="165" t="str">
        <f t="shared" si="41"/>
        <v>Christiane</v>
      </c>
      <c r="D285" t="s">
        <v>10</v>
      </c>
      <c r="E285" t="str">
        <f t="shared" si="42"/>
        <v>Nice</v>
      </c>
      <c r="F285" t="s">
        <v>73</v>
      </c>
      <c r="G285">
        <v>3502</v>
      </c>
      <c r="H285" s="171">
        <f t="shared" si="43"/>
        <v>30387.54</v>
      </c>
      <c r="I285" t="s">
        <v>12</v>
      </c>
      <c r="J285" s="109">
        <v>32463</v>
      </c>
      <c r="K285">
        <f t="shared" ca="1" si="44"/>
        <v>29</v>
      </c>
      <c r="L285" s="53"/>
      <c r="R285" s="53"/>
      <c r="S285" s="54">
        <v>39115</v>
      </c>
      <c r="U285" s="53"/>
      <c r="V285" s="53"/>
      <c r="W285" s="55"/>
      <c r="X285" s="57">
        <f ca="1">IF(RAND()&lt;0.1,INT(1/VALUE(LEFT($D285,1))*RAND()*10),0)+IF(RAND()&lt;0.05,INT(1/VALUE(LEFT($D285,1))*RAND()*15),0)</f>
        <v>0</v>
      </c>
      <c r="Y285" s="57">
        <v>0</v>
      </c>
      <c r="AB285" s="11"/>
      <c r="AC285" s="58"/>
      <c r="BA285" s="69" t="s">
        <v>832</v>
      </c>
      <c r="BB285" s="69" t="s">
        <v>463</v>
      </c>
      <c r="BC285" t="s">
        <v>530</v>
      </c>
      <c r="BD285" t="s">
        <v>355</v>
      </c>
      <c r="BE285" s="69" t="s">
        <v>631</v>
      </c>
      <c r="BF285" t="s">
        <v>1239</v>
      </c>
      <c r="BG285" s="170">
        <v>30387.54</v>
      </c>
      <c r="BH285" t="str">
        <f t="shared" si="45"/>
        <v>femme</v>
      </c>
    </row>
    <row r="286" spans="1:60" x14ac:dyDescent="0.2">
      <c r="A286" s="163" t="s">
        <v>291</v>
      </c>
      <c r="B286" s="164" t="str">
        <f t="shared" si="40"/>
        <v>ZOUC</v>
      </c>
      <c r="C286" s="165" t="str">
        <f t="shared" si="41"/>
        <v>Fred</v>
      </c>
      <c r="D286" t="s">
        <v>85</v>
      </c>
      <c r="E286" t="str">
        <f t="shared" si="42"/>
        <v>Nice</v>
      </c>
      <c r="F286" t="s">
        <v>128</v>
      </c>
      <c r="G286">
        <v>3185</v>
      </c>
      <c r="H286" s="171">
        <f t="shared" si="43"/>
        <v>80473.56</v>
      </c>
      <c r="I286" t="s">
        <v>17</v>
      </c>
      <c r="J286" s="109">
        <v>25940</v>
      </c>
      <c r="K286">
        <f t="shared" ca="1" si="44"/>
        <v>46</v>
      </c>
      <c r="L286" s="53"/>
      <c r="R286" s="53"/>
      <c r="S286" s="54">
        <v>34322</v>
      </c>
      <c r="U286" s="53"/>
      <c r="V286" s="53"/>
      <c r="W286" s="55"/>
      <c r="X286" s="57">
        <f ca="1">IF(RAND()&lt;0.1,INT(1/VALUE(LEFT($D286,1))*RAND()*10),0)+IF(RAND()&lt;0.05,INT(1/VALUE(LEFT($D286,1))*RAND()*15),0)</f>
        <v>0</v>
      </c>
      <c r="Y286" s="57">
        <v>0</v>
      </c>
      <c r="AB286" s="11"/>
      <c r="AC286" s="58"/>
      <c r="BA286" s="69" t="s">
        <v>289</v>
      </c>
      <c r="BB286" s="69" t="s">
        <v>290</v>
      </c>
      <c r="BC286" t="s">
        <v>289</v>
      </c>
      <c r="BD286" t="s">
        <v>290</v>
      </c>
      <c r="BE286" s="69" t="s">
        <v>631</v>
      </c>
      <c r="BF286" t="s">
        <v>1239</v>
      </c>
      <c r="BG286" s="170">
        <v>80473.56</v>
      </c>
      <c r="BH286" t="str">
        <f t="shared" si="45"/>
        <v>homme</v>
      </c>
    </row>
  </sheetData>
  <phoneticPr fontId="2" type="noConversion"/>
  <conditionalFormatting sqref="A29">
    <cfRule type="cellIs" dxfId="3" priority="1" operator="equal">
      <formula>"BERD5123"</formula>
    </cfRule>
  </conditionalFormatting>
  <hyperlinks>
    <hyperlink ref="BD275" r:id="rId1" tooltip="à écouter..." xr:uid="{71AB8CE9-3337-453A-A02F-1D7704762BE0}"/>
    <hyperlink ref="BD248" r:id="rId2" location="music/antonio-vivaldi/vivaldi-418897" tooltip="de Vivaldi" xr:uid="{B5A32115-831D-4338-81A6-C5DAB9B06667}"/>
  </hyperlinks>
  <pageMargins left="0.78740157499999996" right="0.78740157499999996" top="0.984251969" bottom="0.984251969" header="0.4921259845" footer="0.4921259845"/>
  <pageSetup paperSize="8" orientation="landscape" horizontalDpi="300" verticalDpi="300" r:id="rId3"/>
  <headerFooter alignWithMargins="0"/>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indexed="10"/>
    <pageSetUpPr fitToPage="1"/>
  </sheetPr>
  <dimension ref="A1:P16"/>
  <sheetViews>
    <sheetView showGridLines="0" showRowColHeaders="0" workbookViewId="0">
      <selection activeCell="C3" sqref="C3"/>
    </sheetView>
  </sheetViews>
  <sheetFormatPr baseColWidth="10" defaultColWidth="0" defaultRowHeight="12.75" zeroHeight="1" x14ac:dyDescent="0.2"/>
  <cols>
    <col min="1" max="1" width="4.85546875" customWidth="1"/>
    <col min="2" max="2" width="71.5703125" style="7" customWidth="1"/>
    <col min="3" max="3" width="20.5703125" style="6" customWidth="1"/>
    <col min="4" max="4" width="1.7109375" style="6" customWidth="1"/>
    <col min="5" max="5" width="22.42578125" style="14" hidden="1" customWidth="1"/>
    <col min="6" max="6" width="15.28515625" style="14" hidden="1" customWidth="1"/>
    <col min="7" max="9" width="11.42578125" style="14" hidden="1" customWidth="1"/>
    <col min="10" max="10" width="15.140625" hidden="1" customWidth="1"/>
    <col min="11" max="16384" width="1.5703125" hidden="1"/>
  </cols>
  <sheetData>
    <row r="1" spans="1:16" ht="36" customHeight="1" x14ac:dyDescent="0.2">
      <c r="A1" s="122"/>
      <c r="B1" s="123"/>
      <c r="C1" s="122"/>
      <c r="D1" s="31"/>
      <c r="O1" s="6"/>
      <c r="P1" s="5">
        <v>578083</v>
      </c>
    </row>
    <row r="2" spans="1:16" ht="55.5" customHeight="1" x14ac:dyDescent="0.2">
      <c r="A2" s="122"/>
      <c r="B2" s="124" t="s">
        <v>537</v>
      </c>
      <c r="C2" s="129" t="s">
        <v>570</v>
      </c>
      <c r="D2" s="32"/>
      <c r="F2" s="66"/>
      <c r="O2" s="4"/>
      <c r="P2" s="5"/>
    </row>
    <row r="3" spans="1:16" ht="19.5" customHeight="1" x14ac:dyDescent="0.2">
      <c r="A3" s="125">
        <f>MAX($A$1:A2)+1</f>
        <v>1</v>
      </c>
      <c r="B3" s="126" t="s">
        <v>567</v>
      </c>
      <c r="C3" s="130"/>
      <c r="D3" s="33"/>
      <c r="E3" s="66"/>
      <c r="F3" s="66">
        <f>COUNT('Base de Données (2)'!H:H)</f>
        <v>285</v>
      </c>
    </row>
    <row r="4" spans="1:16" ht="19.5" customHeight="1" x14ac:dyDescent="0.2">
      <c r="A4" s="125">
        <f>MAX($A$1:A3)+1</f>
        <v>2</v>
      </c>
      <c r="B4" s="126" t="s">
        <v>592</v>
      </c>
      <c r="C4" s="130"/>
      <c r="D4" s="33"/>
      <c r="E4" s="66" t="s">
        <v>538</v>
      </c>
      <c r="F4" s="66">
        <f>COUNTIF('Base de Données (2)'!L:L,'exercice filtres'!E4)</f>
        <v>12</v>
      </c>
    </row>
    <row r="5" spans="1:16" ht="29.25" customHeight="1" x14ac:dyDescent="0.2">
      <c r="A5" s="125">
        <f>MAX($A$1:A4)+1</f>
        <v>3</v>
      </c>
      <c r="B5" s="126" t="s">
        <v>1249</v>
      </c>
      <c r="C5" s="130"/>
      <c r="D5" s="33"/>
      <c r="E5" s="66" t="s">
        <v>19</v>
      </c>
      <c r="F5" s="66">
        <f>COUNTIF('Base de Données (2)'!D:D,'exercice filtres'!E5)</f>
        <v>40</v>
      </c>
    </row>
    <row r="6" spans="1:16" ht="19.5" customHeight="1" x14ac:dyDescent="0.2">
      <c r="A6" s="125">
        <f>MAX($A$1:A5)+1</f>
        <v>4</v>
      </c>
      <c r="B6" s="126" t="s">
        <v>566</v>
      </c>
      <c r="C6" s="130"/>
      <c r="D6" s="33"/>
      <c r="E6" s="66"/>
      <c r="F6" s="66">
        <f>SUM('Base de Données (2)'!O:O)</f>
        <v>25</v>
      </c>
    </row>
    <row r="7" spans="1:16" ht="19.5" customHeight="1" x14ac:dyDescent="0.2">
      <c r="A7" s="125">
        <f>MAX($A$1:A6)+1</f>
        <v>5</v>
      </c>
      <c r="B7" s="126" t="str">
        <f>"combien d'hommes travaillent à " &amp; IF(coeff=1,"Strasbourg :","Yamoussoukro :")</f>
        <v>combien d'hommes travaillent à Strasbourg :</v>
      </c>
      <c r="C7" s="130"/>
      <c r="D7" s="33"/>
      <c r="E7" s="66" t="str">
        <f>"homme"&amp;IF(France,"strasbourg","Yamoussoukro")</f>
        <v>hommestrasbourg</v>
      </c>
      <c r="F7" s="66">
        <f>COUNTIF('Base de Données (2)'!R:R,'exercice filtres'!E7)</f>
        <v>7</v>
      </c>
    </row>
    <row r="8" spans="1:16" ht="19.5" customHeight="1" x14ac:dyDescent="0.2">
      <c r="A8" s="125">
        <f>MAX($A$1:A7)+1</f>
        <v>6</v>
      </c>
      <c r="B8" s="126" t="str">
        <f>"combien de salariés ont un salaire supérieur ou égal à "&amp; TEXT(coeff*70000,"# ### ##0")&amp; IF(coeff=1," euros"," FCFA")</f>
        <v>combien de salariés ont un salaire supérieur ou égal à  70 000 euros</v>
      </c>
      <c r="C8" s="130"/>
      <c r="D8" s="33"/>
      <c r="E8" s="66" t="str">
        <f>"&gt;="&amp;70000*coeff</f>
        <v>&gt;=70000</v>
      </c>
      <c r="F8" s="66">
        <f>COUNTIF('Base de Données (2)'!H:H,'exercice filtres'!E8)</f>
        <v>29</v>
      </c>
    </row>
    <row r="9" spans="1:16" ht="24.75" customHeight="1" x14ac:dyDescent="0.2">
      <c r="A9" s="125">
        <f>MAX($A$1:A8)+1</f>
        <v>7</v>
      </c>
      <c r="B9" s="126" t="str">
        <f>"nombre d'agents dont le salaire est compris entre "&amp; TEXT(coeff*20000,"# ### ##0") &amp; " et " &amp; TEXT(coeff*25000,"# ### ##0")&amp; IF(coeff=1," euros"," FCFA")</f>
        <v>nombre d'agents dont le salaire est compris entre  20 000 et  25 000 euros</v>
      </c>
      <c r="C9" s="130"/>
      <c r="D9" s="33"/>
      <c r="E9" s="66"/>
      <c r="F9" s="66">
        <f>SUM('Base de Données (2)'!P:P)</f>
        <v>82</v>
      </c>
    </row>
    <row r="10" spans="1:16" ht="19.5" customHeight="1" x14ac:dyDescent="0.2">
      <c r="A10" s="125">
        <f>MAX($A$1:A9)+1</f>
        <v>8</v>
      </c>
      <c r="B10" s="126" t="str">
        <f>"nombre de salariés hommes cadre à " &amp; IF(France,"Paris :","Abidjan :")</f>
        <v>nombre de salariés hommes cadre à Paris :</v>
      </c>
      <c r="C10" s="130"/>
      <c r="D10" s="33"/>
      <c r="E10" s="66" t="str">
        <f>"homme3-cadre"&amp; IF(France,"Paris","Abidjan")</f>
        <v>homme3-cadreParis</v>
      </c>
      <c r="F10" s="66">
        <f>COUNTIF('Base de Données (2)'!M:M,'exercice filtres'!E10)</f>
        <v>13</v>
      </c>
    </row>
    <row r="11" spans="1:16" ht="19.5" customHeight="1" x14ac:dyDescent="0.2">
      <c r="A11" s="125">
        <f>MAX($A$1:A10)+1</f>
        <v>9</v>
      </c>
      <c r="B11" s="126" t="s">
        <v>539</v>
      </c>
      <c r="C11" s="131"/>
      <c r="D11" s="33"/>
      <c r="E11" s="66"/>
      <c r="F11" s="67">
        <f>MAX('Base de Données (2)'!N:N)</f>
        <v>34244</v>
      </c>
    </row>
    <row r="12" spans="1:16" ht="23.25" x14ac:dyDescent="0.2">
      <c r="A12" s="125">
        <v>10</v>
      </c>
      <c r="B12" s="127" t="s">
        <v>623</v>
      </c>
      <c r="C12" s="132"/>
      <c r="D12" s="33"/>
      <c r="E12" s="66"/>
      <c r="F12" s="68">
        <f>ROUND(AVERAGE('Base de Données (2)'!Q:Q),0)</f>
        <v>55208</v>
      </c>
    </row>
    <row r="13" spans="1:16" ht="24.75" customHeight="1" thickBot="1" x14ac:dyDescent="0.25">
      <c r="A13" s="133">
        <v>11</v>
      </c>
      <c r="B13" s="134" t="s">
        <v>1256</v>
      </c>
      <c r="C13" s="135"/>
      <c r="D13" s="32"/>
      <c r="E13" s="66"/>
      <c r="F13" s="66">
        <f>SUM('Base de Données (2)'!S:S)</f>
        <v>167</v>
      </c>
    </row>
    <row r="14" spans="1:16" ht="13.5" thickTop="1" x14ac:dyDescent="0.2">
      <c r="A14" s="122"/>
      <c r="B14" s="128"/>
      <c r="C14" s="122"/>
      <c r="D14" s="32"/>
      <c r="E14" s="66"/>
      <c r="F14" s="66"/>
    </row>
    <row r="15" spans="1:16" ht="25.5" customHeight="1" x14ac:dyDescent="0.2">
      <c r="A15" s="227" t="s">
        <v>611</v>
      </c>
      <c r="B15" s="227"/>
      <c r="C15" s="227"/>
      <c r="D15" s="32"/>
      <c r="F15" s="66"/>
    </row>
    <row r="16" spans="1:16" x14ac:dyDescent="0.2">
      <c r="A16" s="122"/>
      <c r="B16" s="128"/>
      <c r="C16" s="122"/>
      <c r="D16" s="32"/>
      <c r="F16" s="66"/>
    </row>
  </sheetData>
  <sheetProtection sheet="1" objects="1" scenarios="1" formatColumns="0" formatRows="0"/>
  <mergeCells count="1">
    <mergeCell ref="A15:C15"/>
  </mergeCells>
  <phoneticPr fontId="2" type="noConversion"/>
  <conditionalFormatting sqref="C3:D12 C13">
    <cfRule type="expression" dxfId="2" priority="2" stopIfTrue="1">
      <formula>AND(C3&lt;&gt;"",F3&lt;&gt;C3)</formula>
    </cfRule>
    <cfRule type="expression" dxfId="1" priority="3" stopIfTrue="1">
      <formula>AND(C3&lt;&gt;"",F3=C3)</formula>
    </cfRule>
  </conditionalFormatting>
  <conditionalFormatting sqref="C12">
    <cfRule type="expression" dxfId="0" priority="1">
      <formula>ABS($F$12-$C$12)&lt;2</formula>
    </cfRule>
  </conditionalFormatting>
  <dataValidations count="3">
    <dataValidation type="date" errorStyle="warning" operator="lessThan" allowBlank="1" showInputMessage="1" showErrorMessage="1" errorTitle="gloups !!!" error="trop jeune !" sqref="C11" xr:uid="{00000000-0002-0000-0200-000000000000}">
      <formula1>TODAY()-365*15</formula1>
    </dataValidation>
    <dataValidation type="whole" errorStyle="warning" allowBlank="1" showInputMessage="1" showErrorMessage="1" errorTitle="gloups !!!" error="pas de décimales !" sqref="C13" xr:uid="{00000000-0002-0000-0200-000001000000}">
      <formula1>1</formula1>
      <formula2>100000</formula2>
    </dataValidation>
    <dataValidation type="whole" errorStyle="warning" allowBlank="1" showInputMessage="1" showErrorMessage="1" errorTitle="gloups !!!" error="pas de décimales !" sqref="C12" xr:uid="{00000000-0002-0000-0200-000002000000}">
      <formula1>1</formula1>
      <formula2>100000000</formula2>
    </dataValidation>
  </dataValidations>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indexed="53"/>
  </sheetPr>
  <dimension ref="A1:J37"/>
  <sheetViews>
    <sheetView workbookViewId="0">
      <selection activeCell="G13" sqref="G13"/>
    </sheetView>
  </sheetViews>
  <sheetFormatPr baseColWidth="10" defaultRowHeight="12.75" customHeight="1" x14ac:dyDescent="0.25"/>
  <cols>
    <col min="1" max="1" width="14" style="9" customWidth="1"/>
    <col min="2" max="2" width="18.140625" style="9" customWidth="1"/>
    <col min="3" max="3" width="13.85546875" style="3" bestFit="1" customWidth="1"/>
    <col min="4" max="4" width="13.85546875" style="3" customWidth="1"/>
    <col min="5" max="5" width="20.7109375" style="3" customWidth="1"/>
    <col min="6" max="6" width="17" style="11" customWidth="1"/>
    <col min="9" max="9" width="17.7109375" customWidth="1"/>
    <col min="11" max="11" width="13.140625" bestFit="1" customWidth="1"/>
    <col min="15" max="15" width="17.5703125" customWidth="1"/>
  </cols>
  <sheetData>
    <row r="1" spans="1:10" s="13" customFormat="1" ht="49.5" customHeight="1" thickBot="1" x14ac:dyDescent="0.25">
      <c r="A1" s="28" t="s">
        <v>535</v>
      </c>
      <c r="B1" s="29" t="s">
        <v>543</v>
      </c>
      <c r="C1" s="27" t="s">
        <v>568</v>
      </c>
      <c r="D1" s="27" t="s">
        <v>569</v>
      </c>
      <c r="E1" s="59" t="str">
        <f>'codes formation'!D2</f>
        <v>durée de la formation en jour(s)</v>
      </c>
      <c r="F1" s="59" t="str">
        <f>'codes formation'!C2</f>
        <v>intitulé de la formation</v>
      </c>
      <c r="G1" s="24" t="str">
        <f>'Base de Données année N'!B1</f>
        <v>NOM</v>
      </c>
      <c r="H1" s="24" t="str">
        <f>'Base de Données année N'!C1</f>
        <v>PRENOM</v>
      </c>
      <c r="I1" s="25" t="str">
        <f>'Base de Données année N'!J1</f>
        <v>date de naisssance</v>
      </c>
      <c r="J1" s="26" t="s">
        <v>542</v>
      </c>
    </row>
    <row r="2" spans="1:10" ht="12.75" customHeight="1" x14ac:dyDescent="0.25">
      <c r="A2" s="21" t="s">
        <v>30</v>
      </c>
      <c r="B2" s="21" t="s">
        <v>563</v>
      </c>
      <c r="C2" s="22">
        <v>42772</v>
      </c>
      <c r="D2" s="22"/>
      <c r="E2" s="30"/>
      <c r="F2" s="23"/>
      <c r="G2" s="23"/>
      <c r="H2" s="23"/>
      <c r="I2" s="8"/>
      <c r="J2" s="23"/>
    </row>
    <row r="3" spans="1:10" ht="12.75" customHeight="1" x14ac:dyDescent="0.25">
      <c r="A3" s="19" t="s">
        <v>339</v>
      </c>
      <c r="B3" s="19" t="s">
        <v>556</v>
      </c>
      <c r="C3" s="20">
        <v>42786</v>
      </c>
      <c r="D3" s="22"/>
      <c r="E3" s="30"/>
      <c r="F3" s="8"/>
      <c r="G3" s="8"/>
      <c r="H3" s="8"/>
      <c r="I3" s="8"/>
      <c r="J3" s="8"/>
    </row>
    <row r="4" spans="1:10" ht="12.75" customHeight="1" x14ac:dyDescent="0.25">
      <c r="A4" s="19" t="s">
        <v>214</v>
      </c>
      <c r="B4" s="19" t="s">
        <v>555</v>
      </c>
      <c r="C4" s="20">
        <v>42786</v>
      </c>
      <c r="D4" s="22"/>
      <c r="E4" s="30"/>
      <c r="F4" s="8"/>
      <c r="G4" s="8"/>
      <c r="H4" s="8"/>
      <c r="I4" s="8"/>
      <c r="J4" s="8"/>
    </row>
    <row r="5" spans="1:10" ht="12.75" customHeight="1" x14ac:dyDescent="0.25">
      <c r="A5" s="19" t="s">
        <v>267</v>
      </c>
      <c r="B5" s="19" t="s">
        <v>558</v>
      </c>
      <c r="C5" s="20">
        <v>42828</v>
      </c>
      <c r="D5" s="22"/>
      <c r="E5" s="30"/>
      <c r="F5" s="8"/>
      <c r="G5" s="8"/>
      <c r="H5" s="8"/>
      <c r="I5" s="8"/>
      <c r="J5" s="8"/>
    </row>
    <row r="6" spans="1:10" ht="12.75" customHeight="1" x14ac:dyDescent="0.25">
      <c r="A6" s="19" t="s">
        <v>357</v>
      </c>
      <c r="B6" s="19" t="s">
        <v>548</v>
      </c>
      <c r="C6" s="20">
        <v>42845</v>
      </c>
      <c r="D6" s="22"/>
      <c r="E6" s="30"/>
      <c r="F6" s="8"/>
      <c r="G6" s="8"/>
      <c r="H6" s="8"/>
      <c r="I6" s="8"/>
      <c r="J6" s="8"/>
    </row>
    <row r="7" spans="1:10" ht="12.75" customHeight="1" x14ac:dyDescent="0.25">
      <c r="A7" s="19" t="s">
        <v>331</v>
      </c>
      <c r="B7" s="19" t="s">
        <v>558</v>
      </c>
      <c r="C7" s="20">
        <v>42912</v>
      </c>
      <c r="D7" s="22"/>
      <c r="E7" s="30"/>
      <c r="F7" s="8"/>
      <c r="G7" s="8"/>
      <c r="H7" s="8"/>
      <c r="I7" s="8"/>
      <c r="J7" s="8"/>
    </row>
    <row r="8" spans="1:10" ht="12.75" customHeight="1" x14ac:dyDescent="0.25">
      <c r="A8" s="19" t="s">
        <v>488</v>
      </c>
      <c r="B8" s="19" t="s">
        <v>561</v>
      </c>
      <c r="C8" s="20">
        <v>42912</v>
      </c>
      <c r="D8" s="22"/>
      <c r="E8" s="30"/>
      <c r="F8" s="8"/>
      <c r="G8" s="8"/>
      <c r="H8" s="8"/>
      <c r="I8" s="8"/>
      <c r="J8" s="8"/>
    </row>
    <row r="9" spans="1:10" ht="12.75" customHeight="1" x14ac:dyDescent="0.25">
      <c r="A9" s="19" t="s">
        <v>92</v>
      </c>
      <c r="B9" s="19" t="s">
        <v>557</v>
      </c>
      <c r="C9" s="20">
        <v>42912</v>
      </c>
      <c r="D9" s="22"/>
      <c r="E9" s="30"/>
      <c r="F9" s="8"/>
      <c r="G9" s="8"/>
      <c r="H9" s="8"/>
      <c r="I9" s="8"/>
      <c r="J9" s="8"/>
    </row>
    <row r="10" spans="1:10" ht="12.75" customHeight="1" x14ac:dyDescent="0.25">
      <c r="A10" s="19" t="s">
        <v>302</v>
      </c>
      <c r="B10" s="19" t="s">
        <v>556</v>
      </c>
      <c r="C10" s="20">
        <v>42912</v>
      </c>
      <c r="D10" s="22"/>
      <c r="E10" s="30"/>
      <c r="F10" s="8"/>
      <c r="G10" s="8"/>
      <c r="H10" s="8"/>
      <c r="I10" s="8"/>
      <c r="J10" s="8"/>
    </row>
    <row r="11" spans="1:10" ht="12.75" customHeight="1" x14ac:dyDescent="0.25">
      <c r="A11" s="19" t="s">
        <v>249</v>
      </c>
      <c r="B11" s="19" t="s">
        <v>555</v>
      </c>
      <c r="C11" s="20">
        <v>42913</v>
      </c>
      <c r="D11" s="22"/>
      <c r="E11" s="30"/>
      <c r="F11" s="8"/>
      <c r="G11" s="8"/>
      <c r="H11" s="8"/>
      <c r="I11" s="8"/>
      <c r="J11" s="8"/>
    </row>
    <row r="12" spans="1:10" ht="12.75" customHeight="1" x14ac:dyDescent="0.25">
      <c r="A12" s="19" t="s">
        <v>153</v>
      </c>
      <c r="B12" s="19" t="s">
        <v>556</v>
      </c>
      <c r="C12" s="20">
        <v>42964</v>
      </c>
      <c r="D12" s="22"/>
      <c r="E12" s="30"/>
      <c r="F12" s="8"/>
      <c r="G12" s="8"/>
      <c r="H12" s="8"/>
      <c r="I12" s="8"/>
      <c r="J12" s="8"/>
    </row>
    <row r="13" spans="1:10" ht="12.75" customHeight="1" x14ac:dyDescent="0.25">
      <c r="A13" s="19" t="s">
        <v>171</v>
      </c>
      <c r="B13" s="19" t="s">
        <v>558</v>
      </c>
      <c r="C13" s="20">
        <v>43010</v>
      </c>
      <c r="D13" s="22"/>
      <c r="E13" s="30"/>
      <c r="F13" s="8"/>
      <c r="G13" s="8"/>
      <c r="H13" s="8"/>
      <c r="I13" s="8"/>
      <c r="J13" s="8"/>
    </row>
    <row r="14" spans="1:10" ht="12.75" customHeight="1" x14ac:dyDescent="0.25">
      <c r="A14" s="19" t="s">
        <v>197</v>
      </c>
      <c r="B14" s="19" t="s">
        <v>548</v>
      </c>
      <c r="C14" s="20">
        <v>43108</v>
      </c>
      <c r="D14" s="22"/>
      <c r="E14" s="30"/>
      <c r="F14" s="8"/>
      <c r="G14" s="8"/>
      <c r="H14" s="8"/>
      <c r="I14" s="8"/>
      <c r="J14" s="8"/>
    </row>
    <row r="15" spans="1:10" ht="12.75" customHeight="1" x14ac:dyDescent="0.25">
      <c r="A15" s="19" t="s">
        <v>343</v>
      </c>
      <c r="B15" s="19" t="s">
        <v>555</v>
      </c>
      <c r="C15" s="20">
        <v>43157</v>
      </c>
      <c r="D15" s="22"/>
      <c r="E15" s="30"/>
      <c r="F15" s="8"/>
      <c r="G15" s="8"/>
      <c r="H15" s="8"/>
      <c r="I15" s="8"/>
      <c r="J15" s="8"/>
    </row>
    <row r="16" spans="1:10" ht="12.75" customHeight="1" x14ac:dyDescent="0.25">
      <c r="A16" s="19" t="s">
        <v>245</v>
      </c>
      <c r="B16" s="19" t="s">
        <v>559</v>
      </c>
      <c r="C16" s="20">
        <v>43172</v>
      </c>
      <c r="D16" s="22"/>
      <c r="E16" s="30"/>
      <c r="F16" s="8"/>
      <c r="G16" s="8"/>
      <c r="H16" s="8"/>
      <c r="I16" s="8"/>
      <c r="J16" s="8"/>
    </row>
    <row r="17" spans="1:10" ht="12.75" customHeight="1" x14ac:dyDescent="0.25">
      <c r="A17" s="19" t="s">
        <v>162</v>
      </c>
      <c r="B17" s="19" t="s">
        <v>558</v>
      </c>
      <c r="C17" s="20">
        <v>43227</v>
      </c>
      <c r="D17" s="22"/>
      <c r="E17" s="30"/>
      <c r="F17" s="8"/>
      <c r="G17" s="8"/>
      <c r="H17" s="8"/>
      <c r="I17" s="8"/>
      <c r="J17" s="8"/>
    </row>
    <row r="18" spans="1:10" ht="12.75" customHeight="1" x14ac:dyDescent="0.25">
      <c r="A18" s="19" t="s">
        <v>264</v>
      </c>
      <c r="B18" s="19" t="s">
        <v>556</v>
      </c>
      <c r="C18" s="20">
        <v>43241</v>
      </c>
      <c r="D18" s="22"/>
      <c r="E18" s="30"/>
      <c r="F18" s="8"/>
      <c r="G18" s="8"/>
      <c r="H18" s="8"/>
      <c r="I18" s="8"/>
      <c r="J18" s="8"/>
    </row>
    <row r="19" spans="1:10" ht="12.75" customHeight="1" x14ac:dyDescent="0.25">
      <c r="A19" s="19" t="s">
        <v>338</v>
      </c>
      <c r="B19" s="19" t="s">
        <v>560</v>
      </c>
      <c r="C19" s="20">
        <v>43241</v>
      </c>
      <c r="D19" s="22"/>
      <c r="E19" s="30"/>
      <c r="F19" s="8"/>
      <c r="G19" s="8"/>
      <c r="H19" s="8"/>
      <c r="I19" s="8"/>
      <c r="J19" s="8"/>
    </row>
    <row r="20" spans="1:10" ht="12.75" customHeight="1" x14ac:dyDescent="0.25">
      <c r="A20" s="19" t="s">
        <v>443</v>
      </c>
      <c r="B20" s="19" t="s">
        <v>561</v>
      </c>
      <c r="C20" s="20">
        <v>43241</v>
      </c>
      <c r="D20" s="22"/>
      <c r="E20" s="30"/>
      <c r="F20" s="8"/>
      <c r="G20" s="8"/>
      <c r="H20" s="8"/>
      <c r="I20" s="8"/>
      <c r="J20" s="8"/>
    </row>
    <row r="21" spans="1:10" ht="12.75" customHeight="1" x14ac:dyDescent="0.25">
      <c r="A21" s="19" t="s">
        <v>197</v>
      </c>
      <c r="B21" s="19" t="s">
        <v>555</v>
      </c>
      <c r="C21" s="20">
        <v>43241</v>
      </c>
      <c r="D21" s="22"/>
      <c r="E21" s="30"/>
      <c r="F21" s="8"/>
      <c r="G21" s="8"/>
      <c r="H21" s="8"/>
      <c r="I21" s="8"/>
      <c r="J21" s="8"/>
    </row>
    <row r="22" spans="1:10" ht="12.75" customHeight="1" x14ac:dyDescent="0.25">
      <c r="A22" s="19" t="s">
        <v>224</v>
      </c>
      <c r="B22" s="19" t="s">
        <v>558</v>
      </c>
      <c r="C22" s="20">
        <v>43241</v>
      </c>
      <c r="D22" s="22"/>
      <c r="E22" s="30"/>
      <c r="F22" s="8"/>
      <c r="G22" s="8"/>
      <c r="H22" s="8"/>
      <c r="I22" s="8"/>
      <c r="J22" s="8"/>
    </row>
    <row r="23" spans="1:10" ht="12.75" customHeight="1" x14ac:dyDescent="0.25">
      <c r="A23" s="19" t="s">
        <v>245</v>
      </c>
      <c r="B23" s="19" t="s">
        <v>561</v>
      </c>
      <c r="C23" s="20">
        <v>43241</v>
      </c>
      <c r="D23" s="22"/>
      <c r="E23" s="30"/>
      <c r="F23" s="8"/>
      <c r="G23" s="8"/>
      <c r="H23" s="8"/>
      <c r="I23" s="8"/>
      <c r="J23" s="8"/>
    </row>
    <row r="24" spans="1:10" ht="12.75" customHeight="1" x14ac:dyDescent="0.25">
      <c r="A24" s="19" t="s">
        <v>310</v>
      </c>
      <c r="B24" s="19" t="s">
        <v>558</v>
      </c>
      <c r="C24" s="20">
        <v>43269</v>
      </c>
      <c r="D24" s="22"/>
      <c r="E24" s="30"/>
      <c r="F24" s="8"/>
      <c r="G24" s="8"/>
      <c r="H24" s="8"/>
      <c r="I24" s="8"/>
      <c r="J24" s="8"/>
    </row>
    <row r="25" spans="1:10" ht="12.75" customHeight="1" x14ac:dyDescent="0.25">
      <c r="A25" s="19" t="s">
        <v>251</v>
      </c>
      <c r="B25" s="19" t="s">
        <v>560</v>
      </c>
      <c r="C25" s="20">
        <v>43270</v>
      </c>
      <c r="D25" s="22"/>
      <c r="E25" s="30"/>
      <c r="F25" s="8"/>
      <c r="G25" s="8"/>
      <c r="H25" s="8"/>
      <c r="I25" s="8"/>
      <c r="J25" s="8"/>
    </row>
    <row r="26" spans="1:10" ht="12.75" customHeight="1" x14ac:dyDescent="0.25">
      <c r="A26" s="19" t="s">
        <v>349</v>
      </c>
      <c r="B26" s="19" t="s">
        <v>548</v>
      </c>
      <c r="C26" s="20">
        <v>43270</v>
      </c>
      <c r="D26" s="22"/>
      <c r="E26" s="30"/>
      <c r="F26" s="8"/>
      <c r="G26" s="8"/>
      <c r="H26" s="8"/>
      <c r="I26" s="8"/>
      <c r="J26" s="8"/>
    </row>
    <row r="27" spans="1:10" ht="12.75" customHeight="1" x14ac:dyDescent="0.25">
      <c r="A27" s="19" t="s">
        <v>338</v>
      </c>
      <c r="B27" s="19" t="s">
        <v>559</v>
      </c>
      <c r="C27" s="20">
        <v>43270</v>
      </c>
      <c r="D27" s="22"/>
      <c r="E27" s="30"/>
      <c r="F27" s="8"/>
      <c r="G27" s="8"/>
      <c r="H27" s="8"/>
      <c r="I27" s="8"/>
      <c r="J27" s="8"/>
    </row>
    <row r="28" spans="1:10" ht="12.75" customHeight="1" x14ac:dyDescent="0.25">
      <c r="A28" s="19" t="s">
        <v>413</v>
      </c>
      <c r="B28" s="19" t="s">
        <v>560</v>
      </c>
      <c r="C28" s="20">
        <v>43283</v>
      </c>
      <c r="D28" s="22"/>
      <c r="E28" s="30"/>
      <c r="F28" s="8"/>
      <c r="G28" s="8"/>
      <c r="H28" s="8"/>
      <c r="I28" s="8"/>
      <c r="J28" s="8"/>
    </row>
    <row r="29" spans="1:10" ht="12.75" customHeight="1" x14ac:dyDescent="0.25">
      <c r="A29" s="19" t="s">
        <v>373</v>
      </c>
      <c r="B29" s="19" t="s">
        <v>555</v>
      </c>
      <c r="C29" s="20">
        <v>43283</v>
      </c>
      <c r="D29" s="22"/>
      <c r="E29" s="30"/>
      <c r="F29" s="8"/>
      <c r="G29" s="8"/>
      <c r="H29" s="8"/>
      <c r="I29" s="8"/>
      <c r="J29" s="8"/>
    </row>
    <row r="30" spans="1:10" ht="12.75" customHeight="1" x14ac:dyDescent="0.25">
      <c r="A30" s="19" t="s">
        <v>291</v>
      </c>
      <c r="B30" s="19" t="s">
        <v>557</v>
      </c>
      <c r="C30" s="20">
        <v>43374</v>
      </c>
      <c r="D30" s="22"/>
      <c r="E30" s="30"/>
      <c r="F30" s="8"/>
      <c r="G30" s="8"/>
      <c r="H30" s="8"/>
      <c r="I30" s="8"/>
      <c r="J30" s="8"/>
    </row>
    <row r="31" spans="1:10" ht="12.75" customHeight="1" x14ac:dyDescent="0.25">
      <c r="A31" s="19" t="s">
        <v>493</v>
      </c>
      <c r="B31" s="19" t="s">
        <v>555</v>
      </c>
      <c r="C31" s="20">
        <v>43374</v>
      </c>
      <c r="D31" s="22"/>
      <c r="E31" s="30"/>
      <c r="F31" s="8"/>
      <c r="G31" s="8"/>
      <c r="H31" s="8"/>
      <c r="I31" s="8"/>
      <c r="J31" s="8"/>
    </row>
    <row r="32" spans="1:10" ht="12.75" customHeight="1" x14ac:dyDescent="0.25">
      <c r="A32" s="19" t="s">
        <v>443</v>
      </c>
      <c r="B32" s="19" t="s">
        <v>562</v>
      </c>
      <c r="C32" s="20">
        <v>43374</v>
      </c>
      <c r="D32" s="22"/>
      <c r="E32" s="30"/>
      <c r="F32" s="8"/>
      <c r="G32" s="8"/>
      <c r="H32" s="8"/>
      <c r="I32" s="8"/>
      <c r="J32" s="8"/>
    </row>
    <row r="33" spans="1:10" ht="12.75" customHeight="1" x14ac:dyDescent="0.25">
      <c r="A33" s="19" t="s">
        <v>443</v>
      </c>
      <c r="B33" s="19" t="s">
        <v>563</v>
      </c>
      <c r="C33" s="20">
        <v>43374</v>
      </c>
      <c r="D33" s="22"/>
      <c r="E33" s="30"/>
      <c r="F33" s="8"/>
      <c r="G33" s="8"/>
      <c r="H33" s="8"/>
      <c r="I33" s="8"/>
      <c r="J33" s="8"/>
    </row>
    <row r="34" spans="1:10" ht="12.75" customHeight="1" x14ac:dyDescent="0.25">
      <c r="A34" s="19" t="s">
        <v>179</v>
      </c>
      <c r="B34" s="19" t="s">
        <v>555</v>
      </c>
      <c r="C34" s="20">
        <v>43388</v>
      </c>
      <c r="D34" s="22"/>
      <c r="E34" s="30"/>
      <c r="F34" s="8"/>
      <c r="G34" s="8"/>
      <c r="H34" s="8"/>
      <c r="I34" s="8"/>
      <c r="J34" s="8"/>
    </row>
    <row r="35" spans="1:10" ht="12.75" customHeight="1" x14ac:dyDescent="0.25">
      <c r="E35"/>
      <c r="F35"/>
    </row>
    <row r="36" spans="1:10" ht="12.75" customHeight="1" x14ac:dyDescent="0.25">
      <c r="E36"/>
      <c r="F36"/>
    </row>
    <row r="37" spans="1:10" ht="12.75" customHeight="1" x14ac:dyDescent="0.25">
      <c r="E37"/>
      <c r="F37"/>
    </row>
  </sheetData>
  <phoneticPr fontId="2" type="noConversion"/>
  <dataValidations disablePrompts="1" count="1">
    <dataValidation type="list" allowBlank="1" showInputMessage="1" showErrorMessage="1" sqref="B2:B34" xr:uid="{00000000-0002-0000-0300-000000000000}">
      <formula1>#REF!</formula1>
    </dataValidation>
  </dataValidations>
  <pageMargins left="0.78740157499999996" right="0.78740157499999996" top="0.984251969" bottom="0.984251969" header="0.4921259845" footer="0.4921259845"/>
  <pageSetup paperSize="8"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indexed="13"/>
  </sheetPr>
  <dimension ref="B1:I12"/>
  <sheetViews>
    <sheetView workbookViewId="0">
      <selection activeCell="H2" sqref="H2"/>
    </sheetView>
  </sheetViews>
  <sheetFormatPr baseColWidth="10" defaultRowHeight="12.75" x14ac:dyDescent="0.2"/>
  <cols>
    <col min="1" max="1" width="3.28515625" customWidth="1"/>
    <col min="2" max="2" width="11.5703125" customWidth="1"/>
    <col min="3" max="3" width="16.7109375" bestFit="1" customWidth="1"/>
    <col min="4" max="4" width="21.85546875" customWidth="1"/>
    <col min="5" max="5" width="18" customWidth="1"/>
    <col min="6" max="6" width="4.140625" customWidth="1"/>
    <col min="7" max="7" width="20.28515625" bestFit="1" customWidth="1"/>
    <col min="8" max="8" width="26.140625" customWidth="1"/>
    <col min="9" max="9" width="19" customWidth="1"/>
  </cols>
  <sheetData>
    <row r="1" spans="2:9" ht="32.25" customHeight="1" x14ac:dyDescent="0.2"/>
    <row r="2" spans="2:9" ht="39.75" customHeight="1" x14ac:dyDescent="0.2">
      <c r="B2" s="159" t="s">
        <v>544</v>
      </c>
      <c r="C2" s="160" t="s">
        <v>627</v>
      </c>
      <c r="D2" s="160" t="s">
        <v>626</v>
      </c>
      <c r="E2" s="161" t="str">
        <f>"prix unitaire de la journée en "&amp;IF(France,"Euros","FCFA")</f>
        <v>prix unitaire de la journée en Euros</v>
      </c>
      <c r="G2" s="44" t="s">
        <v>577</v>
      </c>
      <c r="H2" s="44" t="s">
        <v>579</v>
      </c>
      <c r="I2" s="161" t="str">
        <f>"prix unitaire de la formation en "&amp;IF(France,"Euros","FCFA")</f>
        <v>prix unitaire de la formation en Euros</v>
      </c>
    </row>
    <row r="3" spans="2:9" x14ac:dyDescent="0.2">
      <c r="B3" s="8" t="s">
        <v>548</v>
      </c>
      <c r="C3" s="8" t="s">
        <v>545</v>
      </c>
      <c r="D3" s="8">
        <v>2</v>
      </c>
      <c r="E3" s="173">
        <f>coeff*300</f>
        <v>300</v>
      </c>
      <c r="G3" s="8"/>
      <c r="H3" s="8"/>
      <c r="I3" s="173"/>
    </row>
    <row r="4" spans="2:9" x14ac:dyDescent="0.2">
      <c r="B4" s="8" t="s">
        <v>555</v>
      </c>
      <c r="C4" s="8" t="s">
        <v>549</v>
      </c>
      <c r="D4" s="8">
        <v>4</v>
      </c>
      <c r="E4" s="173">
        <f>coeff*300</f>
        <v>300</v>
      </c>
      <c r="G4" s="8"/>
      <c r="H4" s="8"/>
      <c r="I4" s="173"/>
    </row>
    <row r="5" spans="2:9" x14ac:dyDescent="0.2">
      <c r="B5" s="8" t="s">
        <v>556</v>
      </c>
      <c r="C5" s="8" t="s">
        <v>546</v>
      </c>
      <c r="D5" s="8">
        <v>2</v>
      </c>
      <c r="E5" s="173">
        <f>coeff*400</f>
        <v>400</v>
      </c>
      <c r="G5" s="8"/>
      <c r="H5" s="8"/>
      <c r="I5" s="173"/>
    </row>
    <row r="6" spans="2:9" x14ac:dyDescent="0.2">
      <c r="B6" s="8" t="s">
        <v>557</v>
      </c>
      <c r="C6" s="8" t="s">
        <v>550</v>
      </c>
      <c r="D6" s="8">
        <v>4</v>
      </c>
      <c r="E6" s="173">
        <f>coeff*400</f>
        <v>400</v>
      </c>
      <c r="G6" s="8"/>
      <c r="H6" s="8"/>
      <c r="I6" s="173"/>
    </row>
    <row r="7" spans="2:9" x14ac:dyDescent="0.2">
      <c r="B7" s="8" t="s">
        <v>558</v>
      </c>
      <c r="C7" s="8" t="s">
        <v>551</v>
      </c>
      <c r="D7" s="8">
        <v>5</v>
      </c>
      <c r="E7" s="173">
        <f>coeff*500</f>
        <v>500</v>
      </c>
      <c r="G7" s="8"/>
      <c r="H7" s="8"/>
      <c r="I7" s="173"/>
    </row>
    <row r="8" spans="2:9" x14ac:dyDescent="0.2">
      <c r="B8" s="8" t="s">
        <v>560</v>
      </c>
      <c r="C8" s="8" t="s">
        <v>578</v>
      </c>
      <c r="D8" s="8">
        <v>2</v>
      </c>
      <c r="E8" s="173">
        <f>coeff*300</f>
        <v>300</v>
      </c>
      <c r="G8" s="8"/>
      <c r="H8" s="8"/>
      <c r="I8" s="173"/>
    </row>
    <row r="9" spans="2:9" x14ac:dyDescent="0.2">
      <c r="B9" s="8" t="s">
        <v>559</v>
      </c>
      <c r="C9" s="8" t="s">
        <v>552</v>
      </c>
      <c r="D9" s="8">
        <v>4</v>
      </c>
      <c r="E9" s="173">
        <f>coeff*400</f>
        <v>400</v>
      </c>
      <c r="G9" s="8"/>
      <c r="H9" s="8"/>
      <c r="I9" s="173"/>
    </row>
    <row r="10" spans="2:9" x14ac:dyDescent="0.2">
      <c r="B10" s="8" t="s">
        <v>561</v>
      </c>
      <c r="C10" s="8" t="s">
        <v>553</v>
      </c>
      <c r="D10" s="8">
        <v>5</v>
      </c>
      <c r="E10" s="173">
        <f>coeff*500</f>
        <v>500</v>
      </c>
      <c r="G10" s="8"/>
      <c r="H10" s="8"/>
      <c r="I10" s="173"/>
    </row>
    <row r="11" spans="2:9" x14ac:dyDescent="0.2">
      <c r="B11" s="8" t="s">
        <v>562</v>
      </c>
      <c r="C11" s="8" t="s">
        <v>554</v>
      </c>
      <c r="D11" s="8">
        <v>5</v>
      </c>
      <c r="E11" s="173">
        <f>coeff*500</f>
        <v>500</v>
      </c>
      <c r="G11" s="8"/>
      <c r="H11" s="8"/>
      <c r="I11" s="173"/>
    </row>
    <row r="12" spans="2:9" x14ac:dyDescent="0.2">
      <c r="B12" s="8" t="s">
        <v>563</v>
      </c>
      <c r="C12" s="8" t="s">
        <v>547</v>
      </c>
      <c r="D12" s="8">
        <v>2</v>
      </c>
      <c r="E12" s="173">
        <f>coeff*300</f>
        <v>300</v>
      </c>
      <c r="G12" s="8"/>
      <c r="H12" s="8"/>
      <c r="I12" s="173"/>
    </row>
  </sheetData>
  <phoneticPr fontId="2"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indexed="8"/>
    <pageSetUpPr fitToPage="1"/>
  </sheetPr>
  <dimension ref="B1:P17"/>
  <sheetViews>
    <sheetView workbookViewId="0">
      <selection activeCell="C1" sqref="C1"/>
    </sheetView>
  </sheetViews>
  <sheetFormatPr baseColWidth="10" defaultColWidth="11.42578125" defaultRowHeight="12.75" x14ac:dyDescent="0.2"/>
  <cols>
    <col min="1" max="1" width="0.85546875" style="34" customWidth="1"/>
    <col min="2" max="2" width="15" style="34" customWidth="1"/>
    <col min="3" max="3" width="7.42578125" style="34" customWidth="1"/>
    <col min="4" max="4" width="0.85546875" style="34" customWidth="1"/>
    <col min="5" max="5" width="70" style="35" customWidth="1"/>
    <col min="6" max="16384" width="11.42578125" style="34"/>
  </cols>
  <sheetData>
    <row r="1" spans="2:16" ht="23.25" customHeight="1" x14ac:dyDescent="0.2"/>
    <row r="2" spans="2:16" ht="39.75" customHeight="1" x14ac:dyDescent="0.2">
      <c r="B2" s="231" t="s">
        <v>580</v>
      </c>
      <c r="C2" s="231"/>
      <c r="D2" s="231"/>
      <c r="E2" s="231"/>
    </row>
    <row r="4" spans="2:16" ht="38.25" x14ac:dyDescent="0.2">
      <c r="B4" s="36" t="s">
        <v>582</v>
      </c>
      <c r="C4" s="37" t="s">
        <v>581</v>
      </c>
      <c r="E4" s="36" t="s">
        <v>589</v>
      </c>
    </row>
    <row r="5" spans="2:16" x14ac:dyDescent="0.2">
      <c r="E5" s="34"/>
      <c r="I5" s="228" t="s">
        <v>602</v>
      </c>
      <c r="J5" s="229"/>
      <c r="K5" s="229"/>
      <c r="L5" s="229"/>
      <c r="M5" s="229"/>
      <c r="N5" s="229"/>
      <c r="O5" s="229"/>
      <c r="P5" s="230"/>
    </row>
    <row r="6" spans="2:16" s="38" customFormat="1" ht="13.5" x14ac:dyDescent="0.2">
      <c r="B6" s="39" t="str">
        <f t="shared" ref="B6:B14" si="0">IF(C6,"TCD"&amp;C6,"")</f>
        <v>TCD1</v>
      </c>
      <c r="C6" s="40">
        <f>MAX(C4:$C$4)+1</f>
        <v>1</v>
      </c>
      <c r="D6" s="34"/>
      <c r="E6" s="41" t="s">
        <v>590</v>
      </c>
      <c r="G6" s="38" t="s">
        <v>596</v>
      </c>
      <c r="H6" s="46" t="s">
        <v>595</v>
      </c>
      <c r="I6" s="232" t="s">
        <v>598</v>
      </c>
      <c r="J6" s="233"/>
      <c r="K6" s="233"/>
      <c r="L6" s="233"/>
      <c r="M6" s="233"/>
      <c r="N6" s="233"/>
      <c r="O6" s="233"/>
      <c r="P6" s="234"/>
    </row>
    <row r="7" spans="2:16" s="38" customFormat="1" x14ac:dyDescent="0.2">
      <c r="B7" s="38" t="str">
        <f t="shared" si="0"/>
        <v/>
      </c>
      <c r="C7" s="42"/>
      <c r="D7" s="34"/>
      <c r="E7" s="43"/>
      <c r="G7" s="38" t="s">
        <v>597</v>
      </c>
      <c r="I7" s="235" t="s">
        <v>599</v>
      </c>
      <c r="J7" s="236"/>
      <c r="K7" s="236"/>
      <c r="L7" s="236"/>
      <c r="M7" s="236"/>
      <c r="N7" s="236"/>
      <c r="O7" s="236"/>
      <c r="P7" s="237"/>
    </row>
    <row r="8" spans="2:16" s="38" customFormat="1" x14ac:dyDescent="0.2">
      <c r="B8" s="39" t="str">
        <f t="shared" si="0"/>
        <v>TCD2</v>
      </c>
      <c r="C8" s="40">
        <f>MAX(C$4:$C7)+1</f>
        <v>2</v>
      </c>
      <c r="D8" s="34"/>
      <c r="E8" s="41" t="s">
        <v>591</v>
      </c>
      <c r="I8" s="238" t="s">
        <v>603</v>
      </c>
      <c r="J8" s="239"/>
      <c r="K8" s="239"/>
      <c r="L8" s="239"/>
      <c r="M8" s="239"/>
      <c r="N8" s="239"/>
      <c r="O8" s="239"/>
      <c r="P8" s="240"/>
    </row>
    <row r="9" spans="2:16" s="38" customFormat="1" x14ac:dyDescent="0.2">
      <c r="B9" s="38" t="str">
        <f t="shared" si="0"/>
        <v/>
      </c>
      <c r="C9" s="42"/>
      <c r="D9" s="34"/>
      <c r="E9" s="43"/>
    </row>
    <row r="10" spans="2:16" s="38" customFormat="1" ht="55.5" customHeight="1" x14ac:dyDescent="0.2">
      <c r="B10" s="39" t="str">
        <f t="shared" si="0"/>
        <v>TCD3</v>
      </c>
      <c r="C10" s="40">
        <f>MAX(C$4:$C9)+1</f>
        <v>3</v>
      </c>
      <c r="D10" s="34"/>
      <c r="E10" s="41" t="s">
        <v>606</v>
      </c>
      <c r="G10" s="47" t="s">
        <v>596</v>
      </c>
      <c r="H10" s="46" t="s">
        <v>595</v>
      </c>
      <c r="I10" s="228" t="s">
        <v>602</v>
      </c>
      <c r="J10" s="229"/>
      <c r="K10" s="229"/>
      <c r="L10" s="229"/>
      <c r="M10" s="229"/>
      <c r="N10" s="229"/>
      <c r="O10" s="229"/>
      <c r="P10" s="230"/>
    </row>
    <row r="11" spans="2:16" s="38" customFormat="1" ht="13.5" x14ac:dyDescent="0.2">
      <c r="B11" s="38" t="str">
        <f t="shared" si="0"/>
        <v/>
      </c>
      <c r="C11" s="42"/>
      <c r="D11" s="34"/>
      <c r="E11" s="43"/>
      <c r="G11" s="38" t="s">
        <v>597</v>
      </c>
      <c r="I11" s="232" t="s">
        <v>600</v>
      </c>
      <c r="J11" s="233"/>
      <c r="K11" s="233"/>
      <c r="L11" s="233"/>
      <c r="M11" s="233"/>
      <c r="N11" s="233"/>
      <c r="O11" s="233"/>
      <c r="P11" s="234"/>
    </row>
    <row r="12" spans="2:16" s="38" customFormat="1" ht="55.5" customHeight="1" x14ac:dyDescent="0.2">
      <c r="B12" s="39" t="str">
        <f t="shared" si="0"/>
        <v>TCD4</v>
      </c>
      <c r="C12" s="40">
        <f>MAX(C$4:$C11)+1</f>
        <v>4</v>
      </c>
      <c r="D12" s="34"/>
      <c r="E12" s="41" t="str">
        <f>"le nombre de salariés par tranche de salaires de" &amp;TEXT(coeff*5000,"# ### ##0")&amp;IF(coeff=1," euros"," FCFA")&amp;" de  " &amp;TEXT(coeff*20000,"# ### ##0")&amp;IF(coeff=1," euros"," FCFA ") &amp; " à  " &amp;TEXT(coeff*90000,"# ### ##0")&amp;IF(coeff=1," euros"," FCFA ") &amp; " et par qualification (sans exclure de salariés)
Faire apparaitre toutes les tranches, même celles sans salarié."</f>
        <v>le nombre de salariés par tranche de salaires de 5 000 euros de   20 000 euros à   90 000 euros et par qualification (sans exclure de salariés)
Faire apparaitre toutes les tranches, même celles sans salarié.</v>
      </c>
      <c r="I12" s="235" t="s">
        <v>599</v>
      </c>
      <c r="J12" s="236"/>
      <c r="K12" s="236"/>
      <c r="L12" s="236"/>
      <c r="M12" s="236"/>
      <c r="N12" s="236"/>
      <c r="O12" s="236"/>
      <c r="P12" s="237"/>
    </row>
    <row r="13" spans="2:16" s="38" customFormat="1" x14ac:dyDescent="0.2">
      <c r="B13" s="38" t="str">
        <f t="shared" si="0"/>
        <v/>
      </c>
      <c r="C13" s="42"/>
      <c r="D13" s="34"/>
      <c r="E13" s="43"/>
      <c r="I13" s="238" t="s">
        <v>603</v>
      </c>
      <c r="J13" s="239"/>
      <c r="K13" s="239"/>
      <c r="L13" s="239"/>
      <c r="M13" s="239"/>
      <c r="N13" s="239"/>
      <c r="O13" s="239"/>
      <c r="P13" s="240"/>
    </row>
    <row r="14" spans="2:16" s="38" customFormat="1" ht="43.5" customHeight="1" x14ac:dyDescent="0.2">
      <c r="B14" s="39" t="str">
        <f t="shared" si="0"/>
        <v>TCD5</v>
      </c>
      <c r="C14" s="40">
        <f>MAX(C$4:$C13)+1</f>
        <v>5</v>
      </c>
      <c r="D14" s="34"/>
      <c r="E14" s="41" t="s">
        <v>605</v>
      </c>
      <c r="G14" s="47" t="s">
        <v>596</v>
      </c>
      <c r="H14" s="46" t="s">
        <v>595</v>
      </c>
      <c r="I14" s="228" t="s">
        <v>602</v>
      </c>
      <c r="J14" s="229"/>
      <c r="K14" s="229"/>
      <c r="L14" s="229"/>
      <c r="M14" s="229"/>
      <c r="N14" s="229"/>
      <c r="O14" s="229"/>
      <c r="P14" s="230"/>
    </row>
    <row r="15" spans="2:16" ht="13.5" x14ac:dyDescent="0.2">
      <c r="G15" s="38" t="s">
        <v>597</v>
      </c>
      <c r="I15" s="232" t="s">
        <v>601</v>
      </c>
      <c r="J15" s="233"/>
      <c r="K15" s="233"/>
      <c r="L15" s="233"/>
      <c r="M15" s="233"/>
      <c r="N15" s="233"/>
      <c r="O15" s="233"/>
      <c r="P15" s="234"/>
    </row>
    <row r="16" spans="2:16" ht="89.25" x14ac:dyDescent="0.2">
      <c r="B16" s="39" t="str">
        <f>IF(C16,"TCD"&amp;C16,"")</f>
        <v>TCD6</v>
      </c>
      <c r="C16" s="40">
        <f>MAX(C$4:$C15)+1</f>
        <v>6</v>
      </c>
      <c r="E16" s="41" t="str">
        <f>"le TCD qui permettra de montrer le nombre de salariés par tranche d'âges (5 ans) et par tranche de salaires = "&amp;TEXT(coeff*5000,"# ### ##0")&amp;IF(coeff=1," euros"," FCFA.")&amp;E17</f>
        <v>le TCD qui permettra de montrer le nombre de salariés par tranche d'âges (5 ans) et par tranche de salaires =  5 000 eurosOn reportera en champ de page (zone Filtres ou mieux, utiliser les segments, ou slicers) le sexe et la qualification, ce qui permettra d'analyser la répartition de nos salariés sur ces deux champs.
On créera un format mise en forme conditionnelle pour détecter la valeur maximum des données.</v>
      </c>
      <c r="I16" s="241" t="s">
        <v>604</v>
      </c>
      <c r="J16" s="236"/>
      <c r="K16" s="236"/>
      <c r="L16" s="236"/>
      <c r="M16" s="236"/>
      <c r="N16" s="236"/>
      <c r="O16" s="236"/>
      <c r="P16" s="237"/>
    </row>
    <row r="17" spans="5:16" ht="8.25" customHeight="1" x14ac:dyDescent="0.2">
      <c r="E17" s="168" t="s">
        <v>1259</v>
      </c>
      <c r="I17" s="238"/>
      <c r="J17" s="239"/>
      <c r="K17" s="239"/>
      <c r="L17" s="239"/>
      <c r="M17" s="239"/>
      <c r="N17" s="239"/>
      <c r="O17" s="239"/>
      <c r="P17" s="240"/>
    </row>
  </sheetData>
  <mergeCells count="13">
    <mergeCell ref="I11:P11"/>
    <mergeCell ref="I12:P12"/>
    <mergeCell ref="I17:P17"/>
    <mergeCell ref="I13:P13"/>
    <mergeCell ref="I14:P14"/>
    <mergeCell ref="I15:P15"/>
    <mergeCell ref="I16:P16"/>
    <mergeCell ref="I10:P10"/>
    <mergeCell ref="B2:E2"/>
    <mergeCell ref="I5:P5"/>
    <mergeCell ref="I6:P6"/>
    <mergeCell ref="I7:P7"/>
    <mergeCell ref="I8:P8"/>
  </mergeCells>
  <phoneticPr fontId="2" type="noConversion"/>
  <hyperlinks>
    <hyperlink ref="H6" r:id="rId1" display="http://video.doublevez.com/excel/2010/exercice.TCD.1.wmv" xr:uid="{00000000-0004-0000-0500-000000000000}"/>
    <hyperlink ref="H10" r:id="rId2" display="http://video.doublevez.com/excel/2010/exercice.TCD.2.wmv" xr:uid="{00000000-0004-0000-0500-000001000000}"/>
    <hyperlink ref="H14" r:id="rId3" display="http://video.doublevez.com/excel/2010/exercice.TCD.3.wmv" xr:uid="{00000000-0004-0000-0500-000002000000}"/>
    <hyperlink ref="I11" r:id="rId4" xr:uid="{00000000-0004-0000-0500-000003000000}"/>
    <hyperlink ref="I15" r:id="rId5" xr:uid="{00000000-0004-0000-0500-000004000000}"/>
    <hyperlink ref="I6" r:id="rId6" xr:uid="{00000000-0004-0000-0500-000005000000}"/>
  </hyperlinks>
  <pageMargins left="0.78740157480314965" right="0.78740157480314965" top="0.98425196850393704" bottom="0.98425196850393704" header="0.51181102362204722" footer="0.51181102362204722"/>
  <pageSetup paperSize="9" scale="98" orientation="landscape" blackAndWhite="1" draft="1" r:id="rId7"/>
  <headerFooter alignWithMargins="0"/>
  <drawing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3" tint="0.39997558519241921"/>
  </sheetPr>
  <dimension ref="A1:BE284"/>
  <sheetViews>
    <sheetView workbookViewId="0">
      <pane xSplit="3" ySplit="1" topLeftCell="D2" activePane="bottomRight" state="frozen"/>
      <selection pane="topRight" activeCell="D1" sqref="D1"/>
      <selection pane="bottomLeft" activeCell="A2" sqref="A2"/>
      <selection pane="bottomRight" activeCell="B288" sqref="B288"/>
    </sheetView>
  </sheetViews>
  <sheetFormatPr baseColWidth="10" defaultRowHeight="12.75" x14ac:dyDescent="0.2"/>
  <cols>
    <col min="1" max="1" width="14.28515625" style="2" customWidth="1"/>
    <col min="2" max="2" width="14.5703125" customWidth="1"/>
    <col min="3" max="3" width="13.42578125" bestFit="1" customWidth="1"/>
    <col min="4" max="4" width="10.5703125" customWidth="1"/>
    <col min="5" max="5" width="10" bestFit="1" customWidth="1"/>
    <col min="6" max="6" width="9" customWidth="1"/>
    <col min="7" max="7" width="6" customWidth="1"/>
    <col min="8" max="8" width="14.42578125" style="153" customWidth="1"/>
    <col min="9" max="9" width="7.140625" bestFit="1" customWidth="1"/>
    <col min="10" max="10" width="12.28515625" style="1" customWidth="1"/>
    <col min="11" max="11" width="6.7109375" customWidth="1"/>
    <col min="12" max="12" width="15.85546875" customWidth="1"/>
    <col min="13" max="13" width="15.28515625" customWidth="1"/>
    <col min="14" max="14" width="10.5703125" customWidth="1"/>
    <col min="57" max="57" width="11.42578125" style="69"/>
  </cols>
  <sheetData>
    <row r="1" spans="1:57" s="141" customFormat="1" ht="39" customHeight="1" x14ac:dyDescent="0.2">
      <c r="A1" s="136" t="s">
        <v>534</v>
      </c>
      <c r="B1" s="136" t="s">
        <v>0</v>
      </c>
      <c r="C1" s="136" t="s">
        <v>1</v>
      </c>
      <c r="D1" s="136" t="s">
        <v>3</v>
      </c>
      <c r="E1" s="136" t="s">
        <v>4</v>
      </c>
      <c r="F1" s="136" t="s">
        <v>5</v>
      </c>
      <c r="G1" s="136" t="s">
        <v>2</v>
      </c>
      <c r="H1" s="152" t="s">
        <v>6</v>
      </c>
      <c r="I1" s="136" t="s">
        <v>7</v>
      </c>
      <c r="J1" s="137" t="s">
        <v>8</v>
      </c>
      <c r="K1" s="138" t="s">
        <v>536</v>
      </c>
      <c r="L1" s="139" t="s">
        <v>564</v>
      </c>
      <c r="M1" s="139" t="s">
        <v>576</v>
      </c>
      <c r="N1" s="140" t="str">
        <f ca="1">"absent en " &amp; année_courante</f>
        <v>absent en 2017</v>
      </c>
      <c r="O1" s="140" t="str">
        <f ca="1">"salaire en "&amp;année_courante</f>
        <v>salaire en 2017</v>
      </c>
      <c r="S1" s="142"/>
      <c r="BE1" s="69" t="s">
        <v>6</v>
      </c>
    </row>
    <row r="2" spans="1:57" x14ac:dyDescent="0.2">
      <c r="A2" s="2" t="s">
        <v>9</v>
      </c>
      <c r="B2" t="str">
        <f>IFERROR(VLOOKUP(A2,'Base de Données année N'!A:J,2,0),"-")</f>
        <v>ABENHAÏM</v>
      </c>
      <c r="C2" t="str">
        <f>IFERROR(VLOOKUP(A2,'Base de Données année N'!A:J,3,0),"-")</f>
        <v>Marine</v>
      </c>
      <c r="D2" t="s">
        <v>10</v>
      </c>
      <c r="E2" t="str">
        <f>IFERROR(VLOOKUP(A2,'Base de Données année N'!A:J,5,0),"-")</f>
        <v>Paris</v>
      </c>
      <c r="F2" t="s">
        <v>11</v>
      </c>
      <c r="G2">
        <v>3091</v>
      </c>
      <c r="H2" s="151">
        <f t="shared" ref="H2:H65" si="0">IF(coeff=1,BE2,ROUND(coeff*BE2,0))</f>
        <v>21410.26</v>
      </c>
      <c r="I2" t="s">
        <v>12</v>
      </c>
      <c r="J2" s="1">
        <f>IFERROR(VLOOKUP(A2,'Base de Données année N'!A:J,10,0),"-")</f>
        <v>24804</v>
      </c>
      <c r="K2">
        <f t="shared" ref="K2:K65" ca="1" si="1">IFERROR(DATEDIF(J2,anee_precedente,"y"),"-")</f>
        <v>49</v>
      </c>
      <c r="Q2" s="56"/>
      <c r="R2" s="55"/>
      <c r="BE2" s="69">
        <v>21410.26</v>
      </c>
    </row>
    <row r="3" spans="1:57" x14ac:dyDescent="0.2">
      <c r="A3" s="2" t="s">
        <v>14</v>
      </c>
      <c r="B3" t="str">
        <f>IFERROR(VLOOKUP(A3,'Base de Données année N'!A:J,2,0),"-")</f>
        <v>ABSCHEN</v>
      </c>
      <c r="C3" t="str">
        <f>IFERROR(VLOOKUP(A3,'Base de Données année N'!A:J,3,0),"-")</f>
        <v>Jean</v>
      </c>
      <c r="D3" t="s">
        <v>15</v>
      </c>
      <c r="E3" t="str">
        <f>IFERROR(VLOOKUP(A3,'Base de Données année N'!A:J,5,0),"-")</f>
        <v>Paris</v>
      </c>
      <c r="F3" t="s">
        <v>16</v>
      </c>
      <c r="G3">
        <v>3186</v>
      </c>
      <c r="H3" s="151">
        <f t="shared" si="0"/>
        <v>33351.81</v>
      </c>
      <c r="I3" t="s">
        <v>17</v>
      </c>
      <c r="J3" s="1">
        <f>IFERROR(VLOOKUP(A3,'Base de Données année N'!A:J,10,0),"-")</f>
        <v>32487</v>
      </c>
      <c r="K3">
        <f t="shared" ca="1" si="1"/>
        <v>28</v>
      </c>
      <c r="Q3" s="53"/>
      <c r="R3" s="55"/>
      <c r="BE3" s="69">
        <v>33351.81</v>
      </c>
    </row>
    <row r="4" spans="1:57" x14ac:dyDescent="0.2">
      <c r="A4" s="2" t="s">
        <v>18</v>
      </c>
      <c r="B4" t="str">
        <f>IFERROR(VLOOKUP(A4,'Base de Données année N'!A:J,2,0),"-")</f>
        <v>ADAMO</v>
      </c>
      <c r="C4" t="str">
        <f>IFERROR(VLOOKUP(A4,'Base de Données année N'!A:J,3,0),"-")</f>
        <v>Stéphane</v>
      </c>
      <c r="D4" t="s">
        <v>19</v>
      </c>
      <c r="E4" t="str">
        <f>IFERROR(VLOOKUP(A4,'Base de Données année N'!A:J,5,0),"-")</f>
        <v>Paris</v>
      </c>
      <c r="F4" t="s">
        <v>20</v>
      </c>
      <c r="G4">
        <v>3056</v>
      </c>
      <c r="H4" s="151">
        <f t="shared" si="0"/>
        <v>54275.91</v>
      </c>
      <c r="I4" t="s">
        <v>17</v>
      </c>
      <c r="J4" s="1">
        <f>IFERROR(VLOOKUP(A4,'Base de Données année N'!A:J,10,0),"-")</f>
        <v>28199</v>
      </c>
      <c r="K4">
        <f t="shared" ca="1" si="1"/>
        <v>39</v>
      </c>
      <c r="Q4" s="53"/>
      <c r="R4" s="55"/>
      <c r="BE4" s="69">
        <v>54275.91</v>
      </c>
    </row>
    <row r="5" spans="1:57" x14ac:dyDescent="0.2">
      <c r="A5" s="2" t="s">
        <v>22</v>
      </c>
      <c r="B5" t="str">
        <f>IFERROR(VLOOKUP(A5,'Base de Données année N'!A:J,2,0),"-")</f>
        <v>AGAPOF</v>
      </c>
      <c r="C5" t="str">
        <f>IFERROR(VLOOKUP(A5,'Base de Données année N'!A:J,3,0),"-")</f>
        <v>Marion</v>
      </c>
      <c r="D5" t="s">
        <v>10</v>
      </c>
      <c r="E5" t="str">
        <f>IFERROR(VLOOKUP(A5,'Base de Données année N'!A:J,5,0),"-")</f>
        <v>Nice</v>
      </c>
      <c r="F5" t="s">
        <v>23</v>
      </c>
      <c r="G5">
        <v>3033</v>
      </c>
      <c r="H5" s="151">
        <f t="shared" si="0"/>
        <v>23292.02</v>
      </c>
      <c r="I5" t="s">
        <v>12</v>
      </c>
      <c r="J5" s="1">
        <f>IFERROR(VLOOKUP(A5,'Base de Données année N'!A:J,10,0),"-")</f>
        <v>32896</v>
      </c>
      <c r="K5">
        <f t="shared" ca="1" si="1"/>
        <v>26</v>
      </c>
      <c r="Q5" s="53"/>
      <c r="R5" s="55"/>
      <c r="BE5" s="69">
        <v>23292.02</v>
      </c>
    </row>
    <row r="6" spans="1:57" x14ac:dyDescent="0.2">
      <c r="A6" s="2" t="s">
        <v>24</v>
      </c>
      <c r="B6" t="str">
        <f>IFERROR(VLOOKUP(A6,'Base de Données année N'!A:J,2,0),"-")</f>
        <v>ALEMBERT</v>
      </c>
      <c r="C6" t="str">
        <f>IFERROR(VLOOKUP(A6,'Base de Données année N'!A:J,3,0),"-")</f>
        <v>Olivier</v>
      </c>
      <c r="D6" t="s">
        <v>10</v>
      </c>
      <c r="E6" t="str">
        <f>IFERROR(VLOOKUP(A6,'Base de Données année N'!A:J,5,0),"-")</f>
        <v>Paris</v>
      </c>
      <c r="F6" t="s">
        <v>25</v>
      </c>
      <c r="G6">
        <v>3408</v>
      </c>
      <c r="H6" s="151">
        <f t="shared" si="0"/>
        <v>23326.15</v>
      </c>
      <c r="I6" t="s">
        <v>17</v>
      </c>
      <c r="J6" s="1">
        <f>IFERROR(VLOOKUP(A6,'Base de Données année N'!A:J,10,0),"-")</f>
        <v>32488</v>
      </c>
      <c r="K6">
        <f t="shared" ca="1" si="1"/>
        <v>28</v>
      </c>
      <c r="Q6" s="53"/>
      <c r="R6" s="55"/>
      <c r="BE6" s="69">
        <v>23326.15</v>
      </c>
    </row>
    <row r="7" spans="1:57" x14ac:dyDescent="0.2">
      <c r="A7" s="2" t="s">
        <v>26</v>
      </c>
      <c r="B7" t="str">
        <f>IFERROR(VLOOKUP(A7,'Base de Données année N'!A:J,2,0),"-")</f>
        <v>AMELLAL</v>
      </c>
      <c r="C7" t="str">
        <f>IFERROR(VLOOKUP(A7,'Base de Données année N'!A:J,3,0),"-")</f>
        <v>Henri</v>
      </c>
      <c r="D7" t="s">
        <v>10</v>
      </c>
      <c r="E7" t="str">
        <f>IFERROR(VLOOKUP(A7,'Base de Données année N'!A:J,5,0),"-")</f>
        <v>Nice</v>
      </c>
      <c r="F7" t="s">
        <v>27</v>
      </c>
      <c r="G7">
        <v>3132</v>
      </c>
      <c r="H7" s="151">
        <f t="shared" si="0"/>
        <v>29776.22</v>
      </c>
      <c r="I7" t="s">
        <v>17</v>
      </c>
      <c r="J7" s="1">
        <f>IFERROR(VLOOKUP(A7,'Base de Données année N'!A:J,10,0),"-")</f>
        <v>26802</v>
      </c>
      <c r="K7">
        <f t="shared" ca="1" si="1"/>
        <v>43</v>
      </c>
      <c r="Q7" s="53"/>
      <c r="R7" s="55"/>
      <c r="BE7" s="69">
        <v>29776.22</v>
      </c>
    </row>
    <row r="8" spans="1:57" x14ac:dyDescent="0.2">
      <c r="A8" s="2" t="s">
        <v>571</v>
      </c>
      <c r="B8" t="str">
        <f>IFERROR(VLOOKUP(A8,'Base de Données année N'!A:J,2,0),"-")</f>
        <v>AMELLAL</v>
      </c>
      <c r="C8" t="str">
        <f>IFERROR(VLOOKUP(A8,'Base de Données année N'!A:J,3,0),"-")</f>
        <v>Marc</v>
      </c>
      <c r="D8" t="s">
        <v>10</v>
      </c>
      <c r="E8" t="str">
        <f>IFERROR(VLOOKUP(A8,'Base de Données année N'!A:J,5,0),"-")</f>
        <v>Nice</v>
      </c>
      <c r="F8" t="s">
        <v>28</v>
      </c>
      <c r="G8">
        <v>3766</v>
      </c>
      <c r="H8" s="151">
        <f t="shared" si="0"/>
        <v>25520.91</v>
      </c>
      <c r="I8" t="s">
        <v>17</v>
      </c>
      <c r="J8" s="1">
        <f>IFERROR(VLOOKUP(A8,'Base de Données année N'!A:J,10,0),"-")</f>
        <v>22305</v>
      </c>
      <c r="K8">
        <f t="shared" ca="1" si="1"/>
        <v>55</v>
      </c>
      <c r="Q8" s="53"/>
      <c r="R8" s="55"/>
      <c r="BE8" s="69">
        <v>25520.91</v>
      </c>
    </row>
    <row r="9" spans="1:57" x14ac:dyDescent="0.2">
      <c r="A9" s="2" t="s">
        <v>30</v>
      </c>
      <c r="B9" t="str">
        <f>IFERROR(VLOOKUP(A9,'Base de Données année N'!A:J,2,0),"-")</f>
        <v>AMELLAL</v>
      </c>
      <c r="C9" t="str">
        <f>IFERROR(VLOOKUP(A9,'Base de Données année N'!A:J,3,0),"-")</f>
        <v>Viviane</v>
      </c>
      <c r="D9" t="s">
        <v>19</v>
      </c>
      <c r="E9" t="str">
        <f>IFERROR(VLOOKUP(A9,'Base de Données année N'!A:J,5,0),"-")</f>
        <v>Strasbourg</v>
      </c>
      <c r="F9" t="s">
        <v>31</v>
      </c>
      <c r="G9">
        <v>3421</v>
      </c>
      <c r="H9" s="151">
        <f t="shared" si="0"/>
        <v>55825.73</v>
      </c>
      <c r="I9" t="s">
        <v>12</v>
      </c>
      <c r="J9" s="1">
        <f>IFERROR(VLOOKUP(A9,'Base de Données année N'!A:J,10,0),"-")</f>
        <v>28022</v>
      </c>
      <c r="K9">
        <f t="shared" ca="1" si="1"/>
        <v>40</v>
      </c>
      <c r="Q9" s="53"/>
      <c r="R9" s="55"/>
      <c r="BE9" s="69">
        <v>55825.73</v>
      </c>
    </row>
    <row r="10" spans="1:57" x14ac:dyDescent="0.2">
      <c r="A10" s="2" t="s">
        <v>32</v>
      </c>
      <c r="B10" t="str">
        <f>IFERROR(VLOOKUP(A10,'Base de Données année N'!A:J,2,0),"-")</f>
        <v>ANGONIN</v>
      </c>
      <c r="C10" t="str">
        <f>IFERROR(VLOOKUP(A10,'Base de Données année N'!A:J,3,0),"-")</f>
        <v>Jean-Pierre</v>
      </c>
      <c r="D10" t="s">
        <v>15</v>
      </c>
      <c r="E10" t="str">
        <f>IFERROR(VLOOKUP(A10,'Base de Données année N'!A:J,5,0),"-")</f>
        <v>Nice</v>
      </c>
      <c r="F10" t="s">
        <v>33</v>
      </c>
      <c r="G10">
        <v>3419</v>
      </c>
      <c r="H10" s="151">
        <f t="shared" si="0"/>
        <v>37838.949999999997</v>
      </c>
      <c r="I10" t="s">
        <v>17</v>
      </c>
      <c r="J10" s="1">
        <f>IFERROR(VLOOKUP(A10,'Base de Données année N'!A:J,10,0),"-")</f>
        <v>26407</v>
      </c>
      <c r="K10">
        <f t="shared" ca="1" si="1"/>
        <v>44</v>
      </c>
      <c r="Q10" s="53"/>
      <c r="R10" s="55"/>
      <c r="BE10" s="69">
        <v>37838.949999999997</v>
      </c>
    </row>
    <row r="11" spans="1:57" x14ac:dyDescent="0.2">
      <c r="A11" s="2" t="s">
        <v>34</v>
      </c>
      <c r="B11" t="str">
        <f>IFERROR(VLOOKUP(A11,'Base de Données année N'!A:J,2,0),"-")</f>
        <v>AZOURA</v>
      </c>
      <c r="C11" t="str">
        <f>IFERROR(VLOOKUP(A11,'Base de Données année N'!A:J,3,0),"-")</f>
        <v>Marie-France</v>
      </c>
      <c r="D11" t="s">
        <v>15</v>
      </c>
      <c r="E11" t="str">
        <f>IFERROR(VLOOKUP(A11,'Base de Données année N'!A:J,5,0),"-")</f>
        <v>Nice</v>
      </c>
      <c r="F11" t="s">
        <v>23</v>
      </c>
      <c r="G11">
        <v>3127</v>
      </c>
      <c r="H11" s="151">
        <f t="shared" si="0"/>
        <v>29279.88</v>
      </c>
      <c r="I11" t="s">
        <v>12</v>
      </c>
      <c r="J11" s="1">
        <f>IFERROR(VLOOKUP(A11,'Base de Données année N'!A:J,10,0),"-")</f>
        <v>27405</v>
      </c>
      <c r="K11">
        <f t="shared" ca="1" si="1"/>
        <v>41</v>
      </c>
      <c r="Q11" s="53"/>
      <c r="R11" s="55"/>
      <c r="BE11" s="69">
        <v>29279.88</v>
      </c>
    </row>
    <row r="12" spans="1:57" x14ac:dyDescent="0.2">
      <c r="A12" s="2" t="s">
        <v>35</v>
      </c>
      <c r="B12" t="str">
        <f>IFERROR(VLOOKUP(A12,'Base de Données année N'!A:J,2,0),"-")</f>
        <v>AZRIA</v>
      </c>
      <c r="C12" t="str">
        <f>IFERROR(VLOOKUP(A12,'Base de Données année N'!A:J,3,0),"-")</f>
        <v>Maryse</v>
      </c>
      <c r="D12" t="s">
        <v>10</v>
      </c>
      <c r="E12" t="str">
        <f>IFERROR(VLOOKUP(A12,'Base de Données année N'!A:J,5,0),"-")</f>
        <v>Paris</v>
      </c>
      <c r="F12" t="s">
        <v>27</v>
      </c>
      <c r="G12">
        <v>3060</v>
      </c>
      <c r="H12" s="151">
        <f t="shared" si="0"/>
        <v>23820.79</v>
      </c>
      <c r="I12" t="s">
        <v>12</v>
      </c>
      <c r="J12" s="1">
        <f>IFERROR(VLOOKUP(A12,'Base de Données année N'!A:J,10,0),"-")</f>
        <v>27050</v>
      </c>
      <c r="K12">
        <f t="shared" ca="1" si="1"/>
        <v>42</v>
      </c>
      <c r="Q12" s="53"/>
      <c r="R12" s="55"/>
      <c r="BE12" s="69">
        <v>23820.79</v>
      </c>
    </row>
    <row r="13" spans="1:57" x14ac:dyDescent="0.2">
      <c r="A13" s="2" t="s">
        <v>38</v>
      </c>
      <c r="B13" t="str">
        <f>IFERROR(VLOOKUP(A13,'Base de Données année N'!A:J,2,0),"-")</f>
        <v>BACH</v>
      </c>
      <c r="C13" t="str">
        <f>IFERROR(VLOOKUP(A13,'Base de Données année N'!A:J,3,0),"-")</f>
        <v>Sylvie</v>
      </c>
      <c r="D13" t="s">
        <v>15</v>
      </c>
      <c r="E13" t="str">
        <f>IFERROR(VLOOKUP(A13,'Base de Données année N'!A:J,5,0),"-")</f>
        <v>Nice</v>
      </c>
      <c r="F13" t="s">
        <v>39</v>
      </c>
      <c r="G13">
        <v>3147</v>
      </c>
      <c r="H13" s="151">
        <f t="shared" si="0"/>
        <v>33508.379999999997</v>
      </c>
      <c r="I13" t="s">
        <v>12</v>
      </c>
      <c r="J13" s="1">
        <f>IFERROR(VLOOKUP(A13,'Base de Données année N'!A:J,10,0),"-")</f>
        <v>26987</v>
      </c>
      <c r="K13">
        <f t="shared" ca="1" si="1"/>
        <v>43</v>
      </c>
      <c r="Q13" s="53"/>
      <c r="R13" s="55"/>
      <c r="BE13" s="69">
        <v>33508.379999999997</v>
      </c>
    </row>
    <row r="14" spans="1:57" x14ac:dyDescent="0.2">
      <c r="A14" s="2" t="s">
        <v>40</v>
      </c>
      <c r="B14" t="str">
        <f>IFERROR(VLOOKUP(A14,'Base de Données année N'!A:J,2,0),"-")</f>
        <v>BAH</v>
      </c>
      <c r="C14" t="str">
        <f>IFERROR(VLOOKUP(A14,'Base de Données année N'!A:J,3,0),"-")</f>
        <v>Paule</v>
      </c>
      <c r="D14" t="s">
        <v>10</v>
      </c>
      <c r="E14" t="str">
        <f>IFERROR(VLOOKUP(A14,'Base de Données année N'!A:J,5,0),"-")</f>
        <v>Paris</v>
      </c>
      <c r="F14" t="s">
        <v>41</v>
      </c>
      <c r="G14">
        <v>3795</v>
      </c>
      <c r="H14" s="151">
        <f t="shared" si="0"/>
        <v>25793.759999999998</v>
      </c>
      <c r="I14" t="s">
        <v>12</v>
      </c>
      <c r="J14" s="1">
        <f>IFERROR(VLOOKUP(A14,'Base de Données année N'!A:J,10,0),"-")</f>
        <v>26965</v>
      </c>
      <c r="K14">
        <f t="shared" ca="1" si="1"/>
        <v>43</v>
      </c>
      <c r="Q14" s="53"/>
      <c r="R14" s="55"/>
      <c r="BE14" s="69">
        <v>25793.759999999998</v>
      </c>
    </row>
    <row r="15" spans="1:57" x14ac:dyDescent="0.2">
      <c r="A15" s="2" t="s">
        <v>42</v>
      </c>
      <c r="B15" t="str">
        <f>IFERROR(VLOOKUP(A15,'Base de Données année N'!A:J,2,0),"-")</f>
        <v>BARNAUD</v>
      </c>
      <c r="C15" t="str">
        <f>IFERROR(VLOOKUP(A15,'Base de Données année N'!A:J,3,0),"-")</f>
        <v>Janine</v>
      </c>
      <c r="D15" t="s">
        <v>15</v>
      </c>
      <c r="E15" t="str">
        <f>IFERROR(VLOOKUP(A15,'Base de Données année N'!A:J,5,0),"-")</f>
        <v>Nice</v>
      </c>
      <c r="F15" t="s">
        <v>11</v>
      </c>
      <c r="G15">
        <v>3725</v>
      </c>
      <c r="H15" s="151">
        <f t="shared" si="0"/>
        <v>28540.29</v>
      </c>
      <c r="I15" t="s">
        <v>12</v>
      </c>
      <c r="J15" s="1">
        <f>IFERROR(VLOOKUP(A15,'Base de Données année N'!A:J,10,0),"-")</f>
        <v>22454</v>
      </c>
      <c r="K15">
        <f t="shared" ca="1" si="1"/>
        <v>55</v>
      </c>
      <c r="Q15" s="53"/>
      <c r="R15" s="55"/>
      <c r="BE15" s="69">
        <v>28540.29</v>
      </c>
    </row>
    <row r="16" spans="1:57" x14ac:dyDescent="0.2">
      <c r="A16" s="2" t="s">
        <v>44</v>
      </c>
      <c r="B16" t="str">
        <f>IFERROR(VLOOKUP(A16,'Base de Données année N'!A:J,2,0),"-")</f>
        <v>BARRACHINA</v>
      </c>
      <c r="C16" t="str">
        <f>IFERROR(VLOOKUP(A16,'Base de Données année N'!A:J,3,0),"-")</f>
        <v>Monique</v>
      </c>
      <c r="D16" t="s">
        <v>10</v>
      </c>
      <c r="E16" t="str">
        <f>IFERROR(VLOOKUP(A16,'Base de Données année N'!A:J,5,0),"-")</f>
        <v>Paris</v>
      </c>
      <c r="F16" t="s">
        <v>45</v>
      </c>
      <c r="G16">
        <v>3072</v>
      </c>
      <c r="H16" s="151">
        <f t="shared" si="0"/>
        <v>24074.98</v>
      </c>
      <c r="I16" t="s">
        <v>12</v>
      </c>
      <c r="J16" s="1">
        <f>IFERROR(VLOOKUP(A16,'Base de Données année N'!A:J,10,0),"-")</f>
        <v>29589</v>
      </c>
      <c r="K16">
        <f t="shared" ca="1" si="1"/>
        <v>35</v>
      </c>
      <c r="Q16" s="53"/>
      <c r="R16" s="55"/>
      <c r="BE16" s="69">
        <v>24074.98</v>
      </c>
    </row>
    <row r="17" spans="1:57" x14ac:dyDescent="0.2">
      <c r="A17" s="2" t="s">
        <v>46</v>
      </c>
      <c r="B17" t="str">
        <f>IFERROR(VLOOKUP(A17,'Base de Données année N'!A:J,2,0),"-")</f>
        <v>BARRANDON</v>
      </c>
      <c r="C17" t="str">
        <f>IFERROR(VLOOKUP(A17,'Base de Données année N'!A:J,3,0),"-")</f>
        <v>Stéphanie</v>
      </c>
      <c r="D17" t="s">
        <v>10</v>
      </c>
      <c r="E17" t="str">
        <f>IFERROR(VLOOKUP(A17,'Base de Données année N'!A:J,5,0),"-")</f>
        <v>Nice</v>
      </c>
      <c r="F17" t="s">
        <v>47</v>
      </c>
      <c r="G17">
        <v>3280</v>
      </c>
      <c r="H17" s="151">
        <f t="shared" si="0"/>
        <v>17329.150000000001</v>
      </c>
      <c r="I17" t="s">
        <v>12</v>
      </c>
      <c r="J17" s="1">
        <f>IFERROR(VLOOKUP(A17,'Base de Données année N'!A:J,10,0),"-")</f>
        <v>32564</v>
      </c>
      <c r="K17">
        <f t="shared" ca="1" si="1"/>
        <v>27</v>
      </c>
      <c r="Q17" s="53"/>
      <c r="R17" s="55"/>
      <c r="BE17" s="69">
        <v>17329.150000000001</v>
      </c>
    </row>
    <row r="18" spans="1:57" x14ac:dyDescent="0.2">
      <c r="A18" s="2" t="s">
        <v>48</v>
      </c>
      <c r="B18" t="str">
        <f>IFERROR(VLOOKUP(A18,'Base de Données année N'!A:J,2,0),"-")</f>
        <v>BASS</v>
      </c>
      <c r="C18" t="str">
        <f>IFERROR(VLOOKUP(A18,'Base de Données année N'!A:J,3,0),"-")</f>
        <v>Thierry</v>
      </c>
      <c r="D18" t="s">
        <v>10</v>
      </c>
      <c r="E18" t="str">
        <f>IFERROR(VLOOKUP(A18,'Base de Données année N'!A:J,5,0),"-")</f>
        <v>Strasbourg</v>
      </c>
      <c r="F18" t="s">
        <v>45</v>
      </c>
      <c r="G18">
        <v>3090</v>
      </c>
      <c r="H18" s="151">
        <f t="shared" si="0"/>
        <v>26339.99</v>
      </c>
      <c r="I18" t="s">
        <v>17</v>
      </c>
      <c r="J18" s="1">
        <f>IFERROR(VLOOKUP(A18,'Base de Données année N'!A:J,10,0),"-")</f>
        <v>28827</v>
      </c>
      <c r="K18">
        <f t="shared" ca="1" si="1"/>
        <v>38</v>
      </c>
      <c r="Q18" s="53"/>
      <c r="R18" s="55"/>
      <c r="BE18" s="69">
        <v>26339.99</v>
      </c>
    </row>
    <row r="19" spans="1:57" x14ac:dyDescent="0.2">
      <c r="A19" s="2" t="s">
        <v>50</v>
      </c>
      <c r="B19" t="str">
        <f>IFERROR(VLOOKUP(A19,'Base de Données année N'!A:J,2,0),"-")</f>
        <v>BAUDET</v>
      </c>
      <c r="C19" t="str">
        <f>IFERROR(VLOOKUP(A19,'Base de Données année N'!A:J,3,0),"-")</f>
        <v>Arlette</v>
      </c>
      <c r="D19" t="s">
        <v>10</v>
      </c>
      <c r="E19" t="str">
        <f>IFERROR(VLOOKUP(A19,'Base de Données année N'!A:J,5,0),"-")</f>
        <v>Nice</v>
      </c>
      <c r="F19" t="s">
        <v>51</v>
      </c>
      <c r="G19">
        <v>3632</v>
      </c>
      <c r="H19" s="151">
        <f t="shared" si="0"/>
        <v>23344</v>
      </c>
      <c r="I19" t="s">
        <v>12</v>
      </c>
      <c r="J19" s="1">
        <f>IFERROR(VLOOKUP(A19,'Base de Données année N'!A:J,10,0),"-")</f>
        <v>22381</v>
      </c>
      <c r="K19">
        <f t="shared" ca="1" si="1"/>
        <v>55</v>
      </c>
      <c r="Q19" s="53"/>
      <c r="R19" s="55"/>
      <c r="BE19" s="69">
        <v>23344</v>
      </c>
    </row>
    <row r="20" spans="1:57" x14ac:dyDescent="0.2">
      <c r="A20" s="2" t="s">
        <v>53</v>
      </c>
      <c r="B20" t="str">
        <f>IFERROR(VLOOKUP(A20,'Base de Données année N'!A:J,2,0),"-")</f>
        <v>BAUDET</v>
      </c>
      <c r="C20" t="str">
        <f>IFERROR(VLOOKUP(A20,'Base de Données année N'!A:J,3,0),"-")</f>
        <v>Michele</v>
      </c>
      <c r="D20" t="s">
        <v>10</v>
      </c>
      <c r="E20" t="str">
        <f>IFERROR(VLOOKUP(A20,'Base de Données année N'!A:J,5,0),"-")</f>
        <v>Paris</v>
      </c>
      <c r="F20" t="s">
        <v>54</v>
      </c>
      <c r="G20">
        <v>3880</v>
      </c>
      <c r="H20" s="151">
        <f t="shared" si="0"/>
        <v>27525.06</v>
      </c>
      <c r="I20" t="s">
        <v>12</v>
      </c>
      <c r="J20" s="1">
        <f>IFERROR(VLOOKUP(A20,'Base de Données année N'!A:J,10,0),"-")</f>
        <v>29679</v>
      </c>
      <c r="K20">
        <f t="shared" ca="1" si="1"/>
        <v>35</v>
      </c>
      <c r="Q20" s="53"/>
      <c r="R20" s="55"/>
      <c r="BE20" s="69">
        <v>27525.06</v>
      </c>
    </row>
    <row r="21" spans="1:57" x14ac:dyDescent="0.2">
      <c r="A21" s="2" t="s">
        <v>55</v>
      </c>
      <c r="B21" t="str">
        <f>IFERROR(VLOOKUP(A21,'Base de Données année N'!A:J,2,0),"-")</f>
        <v>BEAUDEAU</v>
      </c>
      <c r="C21" t="str">
        <f>IFERROR(VLOOKUP(A21,'Base de Données année N'!A:J,3,0),"-")</f>
        <v>Gérard</v>
      </c>
      <c r="D21" t="s">
        <v>10</v>
      </c>
      <c r="E21" t="str">
        <f>IFERROR(VLOOKUP(A21,'Base de Données année N'!A:J,5,0),"-")</f>
        <v>Nice</v>
      </c>
      <c r="F21" t="s">
        <v>56</v>
      </c>
      <c r="G21">
        <v>3541</v>
      </c>
      <c r="H21" s="151">
        <f t="shared" si="0"/>
        <v>26199.57</v>
      </c>
      <c r="I21" t="s">
        <v>17</v>
      </c>
      <c r="J21" s="1">
        <f>IFERROR(VLOOKUP(A21,'Base de Données année N'!A:J,10,0),"-")</f>
        <v>33666</v>
      </c>
      <c r="K21">
        <f t="shared" ca="1" si="1"/>
        <v>24</v>
      </c>
      <c r="Q21" s="53"/>
      <c r="R21" s="55"/>
      <c r="BE21" s="69">
        <v>26199.57</v>
      </c>
    </row>
    <row r="22" spans="1:57" x14ac:dyDescent="0.2">
      <c r="A22" s="2" t="s">
        <v>58</v>
      </c>
      <c r="B22" t="str">
        <f>IFERROR(VLOOKUP(A22,'Base de Données année N'!A:J,2,0),"-")</f>
        <v>BEAUMIER</v>
      </c>
      <c r="C22" t="str">
        <f>IFERROR(VLOOKUP(A22,'Base de Données année N'!A:J,3,0),"-")</f>
        <v>Isabelle</v>
      </c>
      <c r="D22" t="s">
        <v>10</v>
      </c>
      <c r="E22" t="str">
        <f>IFERROR(VLOOKUP(A22,'Base de Données année N'!A:J,5,0),"-")</f>
        <v>Nice</v>
      </c>
      <c r="F22" t="s">
        <v>59</v>
      </c>
      <c r="G22">
        <v>3595</v>
      </c>
      <c r="H22" s="151">
        <f t="shared" si="0"/>
        <v>19591.78</v>
      </c>
      <c r="I22" t="s">
        <v>12</v>
      </c>
      <c r="J22" s="1">
        <f>IFERROR(VLOOKUP(A22,'Base de Données année N'!A:J,10,0),"-")</f>
        <v>22983</v>
      </c>
      <c r="K22">
        <f t="shared" ca="1" si="1"/>
        <v>54</v>
      </c>
      <c r="Q22" s="53"/>
      <c r="R22" s="55"/>
      <c r="BE22" s="69">
        <v>19591.78</v>
      </c>
    </row>
    <row r="23" spans="1:57" x14ac:dyDescent="0.2">
      <c r="A23" s="2" t="s">
        <v>60</v>
      </c>
      <c r="B23" t="str">
        <f>IFERROR(VLOOKUP(A23,'Base de Données année N'!A:J,2,0),"-")</f>
        <v>BEDO</v>
      </c>
      <c r="C23" t="str">
        <f>IFERROR(VLOOKUP(A23,'Base de Données année N'!A:J,3,0),"-")</f>
        <v>Jean</v>
      </c>
      <c r="D23" t="s">
        <v>10</v>
      </c>
      <c r="E23" t="str">
        <f>IFERROR(VLOOKUP(A23,'Base de Données année N'!A:J,5,0),"-")</f>
        <v>Nice</v>
      </c>
      <c r="F23" t="s">
        <v>61</v>
      </c>
      <c r="G23">
        <v>3008</v>
      </c>
      <c r="H23" s="151">
        <f t="shared" si="0"/>
        <v>27964.68</v>
      </c>
      <c r="I23" t="s">
        <v>17</v>
      </c>
      <c r="J23" s="1">
        <f>IFERROR(VLOOKUP(A23,'Base de Données année N'!A:J,10,0),"-")</f>
        <v>31267</v>
      </c>
      <c r="K23">
        <f t="shared" ca="1" si="1"/>
        <v>31</v>
      </c>
      <c r="Q23" s="53"/>
      <c r="R23" s="55"/>
      <c r="BE23" s="69">
        <v>27964.68</v>
      </c>
    </row>
    <row r="24" spans="1:57" x14ac:dyDescent="0.2">
      <c r="A24" s="2" t="s">
        <v>62</v>
      </c>
      <c r="B24" t="str">
        <f>IFERROR(VLOOKUP(A24,'Base de Données année N'!A:J,2,0),"-")</f>
        <v>BEETHOVEN</v>
      </c>
      <c r="C24" t="str">
        <f>IFERROR(VLOOKUP(A24,'Base de Données année N'!A:J,3,0),"-")</f>
        <v>Michele</v>
      </c>
      <c r="D24" t="s">
        <v>10</v>
      </c>
      <c r="E24" t="str">
        <f>IFERROR(VLOOKUP(A24,'Base de Données année N'!A:J,5,0),"-")</f>
        <v>Paris</v>
      </c>
      <c r="F24" t="s">
        <v>41</v>
      </c>
      <c r="G24">
        <v>3013</v>
      </c>
      <c r="H24" s="151">
        <f t="shared" si="0"/>
        <v>22531.85</v>
      </c>
      <c r="I24" t="s">
        <v>12</v>
      </c>
      <c r="J24" s="1">
        <f>IFERROR(VLOOKUP(A24,'Base de Données année N'!A:J,10,0),"-")</f>
        <v>22483</v>
      </c>
      <c r="K24">
        <f t="shared" ca="1" si="1"/>
        <v>55</v>
      </c>
      <c r="Q24" s="53"/>
      <c r="R24" s="55"/>
      <c r="BE24" s="69">
        <v>22531.85</v>
      </c>
    </row>
    <row r="25" spans="1:57" x14ac:dyDescent="0.2">
      <c r="A25" s="2" t="s">
        <v>63</v>
      </c>
      <c r="B25" t="str">
        <f>IFERROR(VLOOKUP(A25,'Base de Données année N'!A:J,2,0),"-")</f>
        <v>BENHAMOU</v>
      </c>
      <c r="C25" t="str">
        <f>IFERROR(VLOOKUP(A25,'Base de Données année N'!A:J,3,0),"-")</f>
        <v>Pauline</v>
      </c>
      <c r="D25" t="s">
        <v>10</v>
      </c>
      <c r="E25" t="str">
        <f>IFERROR(VLOOKUP(A25,'Base de Données année N'!A:J,5,0),"-")</f>
        <v>Nice</v>
      </c>
      <c r="F25" t="s">
        <v>11</v>
      </c>
      <c r="G25">
        <v>3486</v>
      </c>
      <c r="H25" s="151">
        <f t="shared" si="0"/>
        <v>22198.41</v>
      </c>
      <c r="I25" t="s">
        <v>12</v>
      </c>
      <c r="J25" s="1">
        <f>IFERROR(VLOOKUP(A25,'Base de Données année N'!A:J,10,0),"-")</f>
        <v>25686</v>
      </c>
      <c r="K25">
        <f t="shared" ca="1" si="1"/>
        <v>46</v>
      </c>
      <c r="Q25" s="53"/>
      <c r="R25" s="55"/>
      <c r="BE25" s="69">
        <v>22198.41</v>
      </c>
    </row>
    <row r="26" spans="1:57" x14ac:dyDescent="0.2">
      <c r="A26" s="2" t="s">
        <v>65</v>
      </c>
      <c r="B26" t="str">
        <f>IFERROR(VLOOKUP(A26,'Base de Données année N'!A:J,2,0),"-")</f>
        <v>BENSIMHON</v>
      </c>
      <c r="C26" t="str">
        <f>IFERROR(VLOOKUP(A26,'Base de Données année N'!A:J,3,0),"-")</f>
        <v>Pascal</v>
      </c>
      <c r="D26" t="s">
        <v>19</v>
      </c>
      <c r="E26" t="str">
        <f>IFERROR(VLOOKUP(A26,'Base de Données année N'!A:J,5,0),"-")</f>
        <v>Paris</v>
      </c>
      <c r="F26" t="s">
        <v>20</v>
      </c>
      <c r="G26">
        <v>3636</v>
      </c>
      <c r="H26" s="151">
        <f t="shared" si="0"/>
        <v>59302.94</v>
      </c>
      <c r="I26" t="s">
        <v>17</v>
      </c>
      <c r="J26" s="1">
        <f>IFERROR(VLOOKUP(A26,'Base de Données année N'!A:J,10,0),"-")</f>
        <v>26136</v>
      </c>
      <c r="K26">
        <f t="shared" ca="1" si="1"/>
        <v>45</v>
      </c>
      <c r="Q26" s="53"/>
      <c r="R26" s="55"/>
      <c r="BE26" s="69">
        <v>59302.94</v>
      </c>
    </row>
    <row r="27" spans="1:57" x14ac:dyDescent="0.2">
      <c r="A27" s="2" t="s">
        <v>67</v>
      </c>
      <c r="B27" t="str">
        <f>IFERROR(VLOOKUP(A27,'Base de Données année N'!A:J,2,0),"-")</f>
        <v>BENSIMON</v>
      </c>
      <c r="C27" t="str">
        <f>IFERROR(VLOOKUP(A27,'Base de Données année N'!A:J,3,0),"-")</f>
        <v>Elisabeth</v>
      </c>
      <c r="D27" t="s">
        <v>10</v>
      </c>
      <c r="E27" t="str">
        <f>IFERROR(VLOOKUP(A27,'Base de Données année N'!A:J,5,0),"-")</f>
        <v>Nice</v>
      </c>
      <c r="F27" t="s">
        <v>11</v>
      </c>
      <c r="G27">
        <v>3287</v>
      </c>
      <c r="H27" s="151">
        <f t="shared" si="0"/>
        <v>22517.23</v>
      </c>
      <c r="I27" t="s">
        <v>12</v>
      </c>
      <c r="J27" s="1">
        <f>IFERROR(VLOOKUP(A27,'Base de Données année N'!A:J,10,0),"-")</f>
        <v>30917</v>
      </c>
      <c r="K27">
        <f t="shared" ca="1" si="1"/>
        <v>32</v>
      </c>
      <c r="Q27" s="53"/>
      <c r="R27" s="55"/>
      <c r="BE27" s="69">
        <v>22517.23</v>
      </c>
    </row>
    <row r="28" spans="1:57" x14ac:dyDescent="0.2">
      <c r="A28" s="2" t="s">
        <v>69</v>
      </c>
      <c r="B28" t="str">
        <f>IFERROR(VLOOKUP(A28,'Base de Données année N'!A:J,2,0),"-")</f>
        <v>BÉRAUD</v>
      </c>
      <c r="C28" t="str">
        <f>IFERROR(VLOOKUP(A28,'Base de Données année N'!A:J,3,0),"-")</f>
        <v>Nathalie</v>
      </c>
      <c r="D28" t="s">
        <v>10</v>
      </c>
      <c r="E28" t="str">
        <f>IFERROR(VLOOKUP(A28,'Base de Données année N'!A:J,5,0),"-")</f>
        <v>Nice</v>
      </c>
      <c r="F28" t="s">
        <v>70</v>
      </c>
      <c r="G28">
        <v>3141</v>
      </c>
      <c r="H28" s="151">
        <f t="shared" si="0"/>
        <v>24294.05</v>
      </c>
      <c r="I28" t="s">
        <v>12</v>
      </c>
      <c r="J28" s="1">
        <f>IFERROR(VLOOKUP(A28,'Base de Données année N'!A:J,10,0),"-")</f>
        <v>32577</v>
      </c>
      <c r="K28">
        <f t="shared" ca="1" si="1"/>
        <v>27</v>
      </c>
      <c r="Q28" s="53"/>
      <c r="R28" s="55"/>
      <c r="BE28" s="69">
        <v>24294.05</v>
      </c>
    </row>
    <row r="29" spans="1:57" x14ac:dyDescent="0.2">
      <c r="A29" s="2" t="s">
        <v>612</v>
      </c>
      <c r="B29" t="str">
        <f>IFERROR(VLOOKUP(A29,'Base de Données année N'!A:J,2,0),"-")</f>
        <v>-</v>
      </c>
      <c r="C29" t="str">
        <f>IFERROR(VLOOKUP(A29,'Base de Données année N'!A:J,3,0),"-")</f>
        <v>-</v>
      </c>
      <c r="D29" t="s">
        <v>10</v>
      </c>
      <c r="E29" t="str">
        <f>IFERROR(VLOOKUP(A29,'Base de Données année N'!A:J,5,0),"-")</f>
        <v>-</v>
      </c>
      <c r="F29" t="s">
        <v>73</v>
      </c>
      <c r="G29">
        <v>3710</v>
      </c>
      <c r="H29" s="151">
        <f t="shared" si="0"/>
        <v>24680.78</v>
      </c>
      <c r="I29" t="s">
        <v>12</v>
      </c>
      <c r="J29" s="1" t="str">
        <f>IFERROR(VLOOKUP(A29,'Base de Données année N'!A:J,10,0),"-")</f>
        <v>-</v>
      </c>
      <c r="K29" t="str">
        <f t="shared" ca="1" si="1"/>
        <v>-</v>
      </c>
      <c r="N29">
        <f>COUNTIF('Base de Données année N'!A:A,A29)</f>
        <v>0</v>
      </c>
      <c r="Q29" s="53"/>
      <c r="R29" s="55"/>
      <c r="BE29" s="69">
        <v>24680.78</v>
      </c>
    </row>
    <row r="30" spans="1:57" x14ac:dyDescent="0.2">
      <c r="A30" s="2" t="s">
        <v>74</v>
      </c>
      <c r="B30" t="str">
        <f>IFERROR(VLOOKUP(A30,'Base de Données année N'!A:J,2,0),"-")</f>
        <v>BERTOLO</v>
      </c>
      <c r="C30" t="str">
        <f>IFERROR(VLOOKUP(A30,'Base de Données année N'!A:J,3,0),"-")</f>
        <v>Claudie</v>
      </c>
      <c r="D30" t="s">
        <v>10</v>
      </c>
      <c r="E30" t="str">
        <f>IFERROR(VLOOKUP(A30,'Base de Données année N'!A:J,5,0),"-")</f>
        <v>Nice</v>
      </c>
      <c r="F30" t="s">
        <v>75</v>
      </c>
      <c r="G30">
        <v>3012</v>
      </c>
      <c r="H30" s="151">
        <f t="shared" si="0"/>
        <v>22468.86</v>
      </c>
      <c r="I30" t="s">
        <v>12</v>
      </c>
      <c r="J30" s="1">
        <f>IFERROR(VLOOKUP(A30,'Base de Données année N'!A:J,10,0),"-")</f>
        <v>24487</v>
      </c>
      <c r="K30">
        <f t="shared" ca="1" si="1"/>
        <v>49</v>
      </c>
      <c r="Q30" s="53"/>
      <c r="R30" s="55"/>
      <c r="BE30" s="69">
        <v>22468.86</v>
      </c>
    </row>
    <row r="31" spans="1:57" x14ac:dyDescent="0.2">
      <c r="A31" s="2" t="s">
        <v>77</v>
      </c>
      <c r="B31" t="str">
        <f>IFERROR(VLOOKUP(A31,'Base de Données année N'!A:J,2,0),"-")</f>
        <v>BERTRAND</v>
      </c>
      <c r="C31" t="str">
        <f>IFERROR(VLOOKUP(A31,'Base de Données année N'!A:J,3,0),"-")</f>
        <v>Roger</v>
      </c>
      <c r="D31" t="s">
        <v>19</v>
      </c>
      <c r="E31" t="str">
        <f>IFERROR(VLOOKUP(A31,'Base de Données année N'!A:J,5,0),"-")</f>
        <v>Paris</v>
      </c>
      <c r="F31" t="s">
        <v>11</v>
      </c>
      <c r="G31">
        <v>3626</v>
      </c>
      <c r="H31" s="151">
        <f t="shared" si="0"/>
        <v>50763.41</v>
      </c>
      <c r="I31" t="s">
        <v>17</v>
      </c>
      <c r="J31" s="1">
        <f>IFERROR(VLOOKUP(A31,'Base de Données année N'!A:J,10,0),"-")</f>
        <v>26825</v>
      </c>
      <c r="K31">
        <f t="shared" ca="1" si="1"/>
        <v>43</v>
      </c>
      <c r="Q31" s="53"/>
      <c r="R31" s="55"/>
      <c r="BE31" s="69">
        <v>50763.41</v>
      </c>
    </row>
    <row r="32" spans="1:57" x14ac:dyDescent="0.2">
      <c r="A32" s="2" t="s">
        <v>78</v>
      </c>
      <c r="B32" t="str">
        <f>IFERROR(VLOOKUP(A32,'Base de Données année N'!A:J,2,0),"-")</f>
        <v>BIDAULT</v>
      </c>
      <c r="C32" t="str">
        <f>IFERROR(VLOOKUP(A32,'Base de Données année N'!A:J,3,0),"-")</f>
        <v>Marie-Reine</v>
      </c>
      <c r="D32" t="s">
        <v>15</v>
      </c>
      <c r="E32" t="str">
        <f>IFERROR(VLOOKUP(A32,'Base de Données année N'!A:J,5,0),"-")</f>
        <v>Nice</v>
      </c>
      <c r="F32" t="s">
        <v>70</v>
      </c>
      <c r="G32">
        <v>3733</v>
      </c>
      <c r="H32" s="151">
        <f t="shared" si="0"/>
        <v>30780.36</v>
      </c>
      <c r="I32" t="s">
        <v>12</v>
      </c>
      <c r="J32" s="1">
        <f>IFERROR(VLOOKUP(A32,'Base de Données année N'!A:J,10,0),"-")</f>
        <v>20692</v>
      </c>
      <c r="K32">
        <f t="shared" ca="1" si="1"/>
        <v>60</v>
      </c>
      <c r="Q32" s="53"/>
      <c r="R32" s="55"/>
      <c r="BE32" s="69">
        <v>30780.36</v>
      </c>
    </row>
    <row r="33" spans="1:57" x14ac:dyDescent="0.2">
      <c r="A33" s="2" t="s">
        <v>79</v>
      </c>
      <c r="B33" t="str">
        <f>IFERROR(VLOOKUP(A33,'Base de Données année N'!A:J,2,0),"-")</f>
        <v>BINET</v>
      </c>
      <c r="C33" t="str">
        <f>IFERROR(VLOOKUP(A33,'Base de Données année N'!A:J,3,0),"-")</f>
        <v>Emmanuel</v>
      </c>
      <c r="D33" t="s">
        <v>15</v>
      </c>
      <c r="E33" t="str">
        <f>IFERROR(VLOOKUP(A33,'Base de Données année N'!A:J,5,0),"-")</f>
        <v>Nice</v>
      </c>
      <c r="F33" t="s">
        <v>80</v>
      </c>
      <c r="G33">
        <v>3799</v>
      </c>
      <c r="H33" s="151">
        <f t="shared" si="0"/>
        <v>39732.49</v>
      </c>
      <c r="I33" t="s">
        <v>17</v>
      </c>
      <c r="J33" s="1">
        <f>IFERROR(VLOOKUP(A33,'Base de Données année N'!A:J,10,0),"-")</f>
        <v>25771</v>
      </c>
      <c r="K33">
        <f t="shared" ca="1" si="1"/>
        <v>46</v>
      </c>
      <c r="Q33" s="53"/>
      <c r="R33" s="55"/>
      <c r="BE33" s="69">
        <v>39732.49</v>
      </c>
    </row>
    <row r="34" spans="1:57" x14ac:dyDescent="0.2">
      <c r="A34" s="2" t="s">
        <v>81</v>
      </c>
      <c r="B34" t="str">
        <f>IFERROR(VLOOKUP(A34,'Base de Données année N'!A:J,2,0),"-")</f>
        <v>BINET</v>
      </c>
      <c r="C34" t="str">
        <f>IFERROR(VLOOKUP(A34,'Base de Données année N'!A:J,3,0),"-")</f>
        <v>Olivier</v>
      </c>
      <c r="D34" t="s">
        <v>10</v>
      </c>
      <c r="E34" t="str">
        <f>IFERROR(VLOOKUP(A34,'Base de Données année N'!A:J,5,0),"-")</f>
        <v>Nice</v>
      </c>
      <c r="F34" t="s">
        <v>73</v>
      </c>
      <c r="G34">
        <v>3023</v>
      </c>
      <c r="H34" s="151">
        <f t="shared" si="0"/>
        <v>27372.59</v>
      </c>
      <c r="I34" t="s">
        <v>17</v>
      </c>
      <c r="J34" s="1">
        <f>IFERROR(VLOOKUP(A34,'Base de Données année N'!A:J,10,0),"-")</f>
        <v>34751</v>
      </c>
      <c r="K34">
        <f t="shared" ca="1" si="1"/>
        <v>21</v>
      </c>
      <c r="Q34" s="53"/>
      <c r="R34" s="55"/>
      <c r="BE34" s="69">
        <v>27372.59</v>
      </c>
    </row>
    <row r="35" spans="1:57" x14ac:dyDescent="0.2">
      <c r="A35" s="2" t="s">
        <v>352</v>
      </c>
      <c r="B35" t="str">
        <f>IFERROR(VLOOKUP(A35,'Base de Données année N'!A:J,2,0),"-")</f>
        <v>BLANC</v>
      </c>
      <c r="C35" t="str">
        <f>IFERROR(VLOOKUP(A35,'Base de Données année N'!A:J,3,0),"-")</f>
        <v>Giséle</v>
      </c>
      <c r="D35" t="s">
        <v>19</v>
      </c>
      <c r="E35" t="str">
        <f>IFERROR(VLOOKUP(A35,'Base de Données année N'!A:J,5,0),"-")</f>
        <v>Nice</v>
      </c>
      <c r="F35" t="s">
        <v>39</v>
      </c>
      <c r="G35">
        <v>3650</v>
      </c>
      <c r="H35" s="151">
        <f t="shared" si="0"/>
        <v>70256.25</v>
      </c>
      <c r="I35" t="s">
        <v>12</v>
      </c>
      <c r="J35" s="1">
        <f>IFERROR(VLOOKUP(A35,'Base de Données année N'!A:J,10,0),"-")</f>
        <v>24243</v>
      </c>
      <c r="K35">
        <f t="shared" ca="1" si="1"/>
        <v>50</v>
      </c>
      <c r="Q35" s="53"/>
      <c r="R35" s="55"/>
      <c r="BE35" s="69">
        <v>70256.25</v>
      </c>
    </row>
    <row r="36" spans="1:57" x14ac:dyDescent="0.2">
      <c r="A36" s="2" t="s">
        <v>87</v>
      </c>
      <c r="B36" t="str">
        <f>IFERROR(VLOOKUP(A36,'Base de Données année N'!A:J,2,0),"-")</f>
        <v>BLANCHOT</v>
      </c>
      <c r="C36" t="str">
        <f>IFERROR(VLOOKUP(A36,'Base de Données année N'!A:J,3,0),"-")</f>
        <v>Guy</v>
      </c>
      <c r="D36" t="s">
        <v>15</v>
      </c>
      <c r="E36" t="str">
        <f>IFERROR(VLOOKUP(A36,'Base de Données année N'!A:J,5,0),"-")</f>
        <v>Nice</v>
      </c>
      <c r="F36" t="s">
        <v>88</v>
      </c>
      <c r="G36">
        <v>3089</v>
      </c>
      <c r="H36" s="151">
        <f t="shared" si="0"/>
        <v>41154.39</v>
      </c>
      <c r="I36" t="s">
        <v>17</v>
      </c>
      <c r="J36" s="1">
        <f>IFERROR(VLOOKUP(A36,'Base de Données année N'!A:J,10,0),"-")</f>
        <v>25142</v>
      </c>
      <c r="K36">
        <f t="shared" ca="1" si="1"/>
        <v>48</v>
      </c>
      <c r="Q36" s="53"/>
      <c r="R36" s="55"/>
      <c r="BE36" s="69">
        <v>41154.39</v>
      </c>
    </row>
    <row r="37" spans="1:57" x14ac:dyDescent="0.2">
      <c r="A37" s="2" t="s">
        <v>89</v>
      </c>
      <c r="B37" t="str">
        <f>IFERROR(VLOOKUP(A37,'Base de Données année N'!A:J,2,0),"-")</f>
        <v>BOLLO</v>
      </c>
      <c r="C37" t="str">
        <f>IFERROR(VLOOKUP(A37,'Base de Données année N'!A:J,3,0),"-")</f>
        <v>René</v>
      </c>
      <c r="D37" t="s">
        <v>10</v>
      </c>
      <c r="E37" t="str">
        <f>IFERROR(VLOOKUP(A37,'Base de Données année N'!A:J,5,0),"-")</f>
        <v>Nice</v>
      </c>
      <c r="F37" t="s">
        <v>90</v>
      </c>
      <c r="G37">
        <v>3568</v>
      </c>
      <c r="H37" s="151">
        <f t="shared" si="0"/>
        <v>27048.400000000001</v>
      </c>
      <c r="I37" t="s">
        <v>17</v>
      </c>
      <c r="J37" s="1">
        <f>IFERROR(VLOOKUP(A37,'Base de Données année N'!A:J,10,0),"-")</f>
        <v>32030</v>
      </c>
      <c r="K37">
        <f t="shared" ca="1" si="1"/>
        <v>29</v>
      </c>
      <c r="Q37" s="53"/>
      <c r="R37" s="55"/>
      <c r="BE37" s="69">
        <v>27048.400000000001</v>
      </c>
    </row>
    <row r="38" spans="1:57" x14ac:dyDescent="0.2">
      <c r="A38" s="2" t="s">
        <v>92</v>
      </c>
      <c r="B38" t="str">
        <f>IFERROR(VLOOKUP(A38,'Base de Données année N'!A:J,2,0),"-")</f>
        <v>BONNAY</v>
      </c>
      <c r="C38" t="str">
        <f>IFERROR(VLOOKUP(A38,'Base de Données année N'!A:J,3,0),"-")</f>
        <v>Céline</v>
      </c>
      <c r="D38" t="s">
        <v>10</v>
      </c>
      <c r="E38" t="str">
        <f>IFERROR(VLOOKUP(A38,'Base de Données année N'!A:J,5,0),"-")</f>
        <v>Paris</v>
      </c>
      <c r="F38" t="s">
        <v>45</v>
      </c>
      <c r="G38">
        <v>3214</v>
      </c>
      <c r="H38" s="151">
        <f t="shared" si="0"/>
        <v>24705.16</v>
      </c>
      <c r="I38" t="s">
        <v>12</v>
      </c>
      <c r="J38" s="1">
        <f>IFERROR(VLOOKUP(A38,'Base de Données année N'!A:J,10,0),"-")</f>
        <v>32289</v>
      </c>
      <c r="K38">
        <f t="shared" ca="1" si="1"/>
        <v>28</v>
      </c>
      <c r="Q38" s="53"/>
      <c r="R38" s="55"/>
      <c r="BE38" s="69">
        <v>24705.16</v>
      </c>
    </row>
    <row r="39" spans="1:57" x14ac:dyDescent="0.2">
      <c r="A39" s="2" t="s">
        <v>93</v>
      </c>
      <c r="B39" t="str">
        <f>IFERROR(VLOOKUP(A39,'Base de Données année N'!A:J,2,0),"-")</f>
        <v>BOUCHET</v>
      </c>
      <c r="C39" t="str">
        <f>IFERROR(VLOOKUP(A39,'Base de Données année N'!A:J,3,0),"-")</f>
        <v>Audrey</v>
      </c>
      <c r="D39" t="s">
        <v>10</v>
      </c>
      <c r="E39" t="str">
        <f>IFERROR(VLOOKUP(A39,'Base de Données année N'!A:J,5,0),"-")</f>
        <v>Paris</v>
      </c>
      <c r="F39" t="s">
        <v>20</v>
      </c>
      <c r="G39">
        <v>3059</v>
      </c>
      <c r="H39" s="151">
        <f t="shared" si="0"/>
        <v>23156.33</v>
      </c>
      <c r="I39" t="s">
        <v>12</v>
      </c>
      <c r="J39" s="1">
        <f>IFERROR(VLOOKUP(A39,'Base de Données année N'!A:J,10,0),"-")</f>
        <v>26803</v>
      </c>
      <c r="K39">
        <f t="shared" ca="1" si="1"/>
        <v>43</v>
      </c>
      <c r="Q39" s="53"/>
      <c r="R39" s="55"/>
      <c r="BE39" s="69">
        <v>23156.33</v>
      </c>
    </row>
    <row r="40" spans="1:57" x14ac:dyDescent="0.2">
      <c r="A40" s="2" t="s">
        <v>94</v>
      </c>
      <c r="B40" t="str">
        <f>IFERROR(VLOOKUP(A40,'Base de Données année N'!A:J,2,0),"-")</f>
        <v>BOUCHET</v>
      </c>
      <c r="C40" t="str">
        <f>IFERROR(VLOOKUP(A40,'Base de Données année N'!A:J,3,0),"-")</f>
        <v>Micheline</v>
      </c>
      <c r="D40" t="s">
        <v>15</v>
      </c>
      <c r="E40" t="str">
        <f>IFERROR(VLOOKUP(A40,'Base de Données année N'!A:J,5,0),"-")</f>
        <v>Paris</v>
      </c>
      <c r="F40" t="s">
        <v>73</v>
      </c>
      <c r="G40">
        <v>3170</v>
      </c>
      <c r="H40" s="151">
        <f t="shared" si="0"/>
        <v>29937.84</v>
      </c>
      <c r="I40" t="s">
        <v>12</v>
      </c>
      <c r="J40" s="1">
        <f>IFERROR(VLOOKUP(A40,'Base de Données année N'!A:J,10,0),"-")</f>
        <v>35784</v>
      </c>
      <c r="K40">
        <f t="shared" ca="1" si="1"/>
        <v>19</v>
      </c>
      <c r="Q40" s="53"/>
      <c r="R40" s="55"/>
      <c r="BE40" s="69">
        <v>29937.84</v>
      </c>
    </row>
    <row r="41" spans="1:57" x14ac:dyDescent="0.2">
      <c r="A41" s="2" t="s">
        <v>96</v>
      </c>
      <c r="B41" t="str">
        <f>IFERROR(VLOOKUP(A41,'Base de Données année N'!A:J,2,0),"-")</f>
        <v>BOUDART</v>
      </c>
      <c r="C41" t="str">
        <f>IFERROR(VLOOKUP(A41,'Base de Données année N'!A:J,3,0),"-")</f>
        <v>Orianne</v>
      </c>
      <c r="D41" t="s">
        <v>15</v>
      </c>
      <c r="E41" t="str">
        <f>IFERROR(VLOOKUP(A41,'Base de Données année N'!A:J,5,0),"-")</f>
        <v>Paris</v>
      </c>
      <c r="F41" t="s">
        <v>97</v>
      </c>
      <c r="G41">
        <v>3586</v>
      </c>
      <c r="H41" s="151">
        <f t="shared" si="0"/>
        <v>33666.980000000003</v>
      </c>
      <c r="I41" t="s">
        <v>12</v>
      </c>
      <c r="J41" s="1">
        <f>IFERROR(VLOOKUP(A41,'Base de Données année N'!A:J,10,0),"-")</f>
        <v>33904</v>
      </c>
      <c r="K41">
        <f t="shared" ca="1" si="1"/>
        <v>24</v>
      </c>
      <c r="Q41" s="53"/>
      <c r="R41" s="55"/>
      <c r="BE41" s="69">
        <v>33666.980000000003</v>
      </c>
    </row>
    <row r="42" spans="1:57" x14ac:dyDescent="0.2">
      <c r="A42" s="2" t="s">
        <v>99</v>
      </c>
      <c r="B42" t="str">
        <f>IFERROR(VLOOKUP(A42,'Base de Données année N'!A:J,2,0),"-")</f>
        <v>BOULLICAUD</v>
      </c>
      <c r="C42" t="str">
        <f>IFERROR(VLOOKUP(A42,'Base de Données année N'!A:J,3,0),"-")</f>
        <v>Paul</v>
      </c>
      <c r="D42" t="s">
        <v>19</v>
      </c>
      <c r="E42" t="str">
        <f>IFERROR(VLOOKUP(A42,'Base de Données année N'!A:J,5,0),"-")</f>
        <v>Nice</v>
      </c>
      <c r="F42" t="s">
        <v>20</v>
      </c>
      <c r="G42">
        <v>3095</v>
      </c>
      <c r="H42" s="151">
        <f t="shared" si="0"/>
        <v>47726.82</v>
      </c>
      <c r="I42" t="s">
        <v>17</v>
      </c>
      <c r="J42" s="1">
        <f>IFERROR(VLOOKUP(A42,'Base de Données année N'!A:J,10,0),"-")</f>
        <v>32536</v>
      </c>
      <c r="K42">
        <f t="shared" ca="1" si="1"/>
        <v>27</v>
      </c>
      <c r="Q42" s="53"/>
      <c r="R42" s="55"/>
      <c r="BE42" s="69">
        <v>47726.82</v>
      </c>
    </row>
    <row r="43" spans="1:57" x14ac:dyDescent="0.2">
      <c r="A43" s="2" t="s">
        <v>101</v>
      </c>
      <c r="B43" t="str">
        <f>IFERROR(VLOOKUP(A43,'Base de Données année N'!A:J,2,0),"-")</f>
        <v>BOUN</v>
      </c>
      <c r="C43" t="str">
        <f>IFERROR(VLOOKUP(A43,'Base de Données année N'!A:J,3,0),"-")</f>
        <v>Jeanine</v>
      </c>
      <c r="D43" t="s">
        <v>10</v>
      </c>
      <c r="E43" t="str">
        <f>IFERROR(VLOOKUP(A43,'Base de Données année N'!A:J,5,0),"-")</f>
        <v>Nice</v>
      </c>
      <c r="F43" t="s">
        <v>73</v>
      </c>
      <c r="G43">
        <v>3080</v>
      </c>
      <c r="H43" s="151">
        <f t="shared" si="0"/>
        <v>22624.51</v>
      </c>
      <c r="I43" t="s">
        <v>12</v>
      </c>
      <c r="J43" s="1">
        <f>IFERROR(VLOOKUP(A43,'Base de Données année N'!A:J,10,0),"-")</f>
        <v>26493</v>
      </c>
      <c r="K43">
        <f t="shared" ca="1" si="1"/>
        <v>44</v>
      </c>
      <c r="Q43" s="53"/>
      <c r="R43" s="55"/>
      <c r="BE43" s="69">
        <v>22624.51</v>
      </c>
    </row>
    <row r="44" spans="1:57" x14ac:dyDescent="0.2">
      <c r="A44" s="2" t="s">
        <v>102</v>
      </c>
      <c r="B44" t="str">
        <f>IFERROR(VLOOKUP(A44,'Base de Données année N'!A:J,2,0),"-")</f>
        <v>BOUSLAH</v>
      </c>
      <c r="C44" t="str">
        <f>IFERROR(VLOOKUP(A44,'Base de Données année N'!A:J,3,0),"-")</f>
        <v>Fabien</v>
      </c>
      <c r="D44" t="s">
        <v>15</v>
      </c>
      <c r="E44" t="str">
        <f>IFERROR(VLOOKUP(A44,'Base de Données année N'!A:J,5,0),"-")</f>
        <v>Nice</v>
      </c>
      <c r="F44" t="s">
        <v>103</v>
      </c>
      <c r="G44">
        <v>3111</v>
      </c>
      <c r="H44" s="151">
        <f t="shared" si="0"/>
        <v>36906.15</v>
      </c>
      <c r="I44" t="s">
        <v>17</v>
      </c>
      <c r="J44" s="1">
        <f>IFERROR(VLOOKUP(A44,'Base de Données année N'!A:J,10,0),"-")</f>
        <v>22976</v>
      </c>
      <c r="K44">
        <f t="shared" ca="1" si="1"/>
        <v>54</v>
      </c>
      <c r="Q44" s="53"/>
      <c r="R44" s="55"/>
      <c r="BE44" s="69">
        <v>36906.15</v>
      </c>
    </row>
    <row r="45" spans="1:57" x14ac:dyDescent="0.2">
      <c r="A45" s="2" t="s">
        <v>501</v>
      </c>
      <c r="B45" t="str">
        <f>IFERROR(VLOOKUP(A45,'Base de Données année N'!A:J,2,0),"-")</f>
        <v>BOUZCKAR</v>
      </c>
      <c r="C45" t="str">
        <f>IFERROR(VLOOKUP(A45,'Base de Données année N'!A:J,3,0),"-")</f>
        <v>Ghislaine</v>
      </c>
      <c r="D45" t="s">
        <v>85</v>
      </c>
      <c r="E45" t="str">
        <f>IFERROR(VLOOKUP(A45,'Base de Données année N'!A:J,5,0),"-")</f>
        <v>Nice</v>
      </c>
      <c r="F45" t="s">
        <v>45</v>
      </c>
      <c r="G45">
        <v>3801</v>
      </c>
      <c r="H45" s="151">
        <f t="shared" si="0"/>
        <v>90382.44</v>
      </c>
      <c r="I45" t="s">
        <v>12</v>
      </c>
      <c r="J45" s="1">
        <f>IFERROR(VLOOKUP(A45,'Base de Données année N'!A:J,10,0),"-")</f>
        <v>28977</v>
      </c>
      <c r="K45">
        <f t="shared" ca="1" si="1"/>
        <v>37</v>
      </c>
      <c r="Q45" s="53"/>
      <c r="R45" s="55"/>
      <c r="BE45" s="69">
        <v>90382.44</v>
      </c>
    </row>
    <row r="46" spans="1:57" x14ac:dyDescent="0.2">
      <c r="A46" s="2" t="s">
        <v>107</v>
      </c>
      <c r="B46" t="str">
        <f>IFERROR(VLOOKUP(A46,'Base de Données année N'!A:J,2,0),"-")</f>
        <v>BOVERO</v>
      </c>
      <c r="C46" t="str">
        <f>IFERROR(VLOOKUP(A46,'Base de Données année N'!A:J,3,0),"-")</f>
        <v>Gilbert</v>
      </c>
      <c r="D46" t="s">
        <v>15</v>
      </c>
      <c r="E46" t="str">
        <f>IFERROR(VLOOKUP(A46,'Base de Données année N'!A:J,5,0),"-")</f>
        <v>Nice</v>
      </c>
      <c r="F46" t="s">
        <v>31</v>
      </c>
      <c r="G46">
        <v>3456</v>
      </c>
      <c r="H46" s="151">
        <f t="shared" si="0"/>
        <v>35099.94</v>
      </c>
      <c r="I46" t="s">
        <v>17</v>
      </c>
      <c r="J46" s="1">
        <f>IFERROR(VLOOKUP(A46,'Base de Données année N'!A:J,10,0),"-")</f>
        <v>27023</v>
      </c>
      <c r="K46">
        <f t="shared" ca="1" si="1"/>
        <v>43</v>
      </c>
      <c r="Q46" s="53"/>
      <c r="R46" s="55"/>
      <c r="BE46" s="69">
        <v>35099.94</v>
      </c>
    </row>
    <row r="47" spans="1:57" x14ac:dyDescent="0.2">
      <c r="A47" s="2" t="s">
        <v>108</v>
      </c>
      <c r="B47" t="str">
        <f>IFERROR(VLOOKUP(A47,'Base de Données année N'!A:J,2,0),"-")</f>
        <v>BRELEUR</v>
      </c>
      <c r="C47" t="str">
        <f>IFERROR(VLOOKUP(A47,'Base de Données année N'!A:J,3,0),"-")</f>
        <v>Christophe</v>
      </c>
      <c r="D47" t="s">
        <v>19</v>
      </c>
      <c r="E47" t="str">
        <f>IFERROR(VLOOKUP(A47,'Base de Données année N'!A:J,5,0),"-")</f>
        <v>Nice</v>
      </c>
      <c r="F47" t="s">
        <v>31</v>
      </c>
      <c r="G47">
        <v>3002</v>
      </c>
      <c r="H47" s="151">
        <f t="shared" si="0"/>
        <v>62414.95</v>
      </c>
      <c r="I47" t="s">
        <v>17</v>
      </c>
      <c r="J47" s="1">
        <f>IFERROR(VLOOKUP(A47,'Base de Données année N'!A:J,10,0),"-")</f>
        <v>25679</v>
      </c>
      <c r="K47">
        <f t="shared" ca="1" si="1"/>
        <v>46</v>
      </c>
      <c r="Q47" s="53"/>
      <c r="R47" s="55"/>
      <c r="BE47" s="69">
        <v>62414.95</v>
      </c>
    </row>
    <row r="48" spans="1:57" x14ac:dyDescent="0.2">
      <c r="A48" s="2" t="s">
        <v>110</v>
      </c>
      <c r="B48" t="str">
        <f>IFERROR(VLOOKUP(A48,'Base de Données année N'!A:J,2,0),"-")</f>
        <v>BRON</v>
      </c>
      <c r="C48" t="str">
        <f>IFERROR(VLOOKUP(A48,'Base de Données année N'!A:J,3,0),"-")</f>
        <v>Geneviève</v>
      </c>
      <c r="D48" t="s">
        <v>10</v>
      </c>
      <c r="E48" t="str">
        <f>IFERROR(VLOOKUP(A48,'Base de Données année N'!A:J,5,0),"-")</f>
        <v>Nice</v>
      </c>
      <c r="F48" t="s">
        <v>73</v>
      </c>
      <c r="G48">
        <v>3009</v>
      </c>
      <c r="H48" s="151">
        <f t="shared" si="0"/>
        <v>22164.04</v>
      </c>
      <c r="I48" t="s">
        <v>12</v>
      </c>
      <c r="J48" s="1">
        <f>IFERROR(VLOOKUP(A48,'Base de Données année N'!A:J,10,0),"-")</f>
        <v>35287</v>
      </c>
      <c r="K48">
        <f t="shared" ca="1" si="1"/>
        <v>20</v>
      </c>
      <c r="Q48" s="53"/>
      <c r="R48" s="55"/>
      <c r="BE48" s="69">
        <v>22164.04</v>
      </c>
    </row>
    <row r="49" spans="1:57" x14ac:dyDescent="0.2">
      <c r="A49" s="2" t="s">
        <v>112</v>
      </c>
      <c r="B49" t="str">
        <f>IFERROR(VLOOKUP(A49,'Base de Données année N'!A:J,2,0),"-")</f>
        <v>BRUNET</v>
      </c>
      <c r="C49" t="str">
        <f>IFERROR(VLOOKUP(A49,'Base de Données année N'!A:J,3,0),"-")</f>
        <v>Murielle</v>
      </c>
      <c r="D49" t="s">
        <v>10</v>
      </c>
      <c r="E49" t="str">
        <f>IFERROR(VLOOKUP(A49,'Base de Données année N'!A:J,5,0),"-")</f>
        <v>Nice</v>
      </c>
      <c r="F49" t="s">
        <v>41</v>
      </c>
      <c r="G49">
        <v>3715</v>
      </c>
      <c r="H49" s="151">
        <f t="shared" si="0"/>
        <v>27111.919999999998</v>
      </c>
      <c r="I49" t="s">
        <v>12</v>
      </c>
      <c r="J49" s="1">
        <f>IFERROR(VLOOKUP(A49,'Base de Données année N'!A:J,10,0),"-")</f>
        <v>33321</v>
      </c>
      <c r="K49">
        <f t="shared" ca="1" si="1"/>
        <v>25</v>
      </c>
      <c r="Q49" s="53"/>
      <c r="R49" s="55"/>
      <c r="BE49" s="69">
        <v>27111.919999999998</v>
      </c>
    </row>
    <row r="50" spans="1:57" x14ac:dyDescent="0.2">
      <c r="A50" s="2" t="s">
        <v>113</v>
      </c>
      <c r="B50" t="str">
        <f>IFERROR(VLOOKUP(A50,'Base de Données année N'!A:J,2,0),"-")</f>
        <v>BSIRI</v>
      </c>
      <c r="C50" t="str">
        <f>IFERROR(VLOOKUP(A50,'Base de Données année N'!A:J,3,0),"-")</f>
        <v>Marie-Rose</v>
      </c>
      <c r="D50" t="s">
        <v>10</v>
      </c>
      <c r="E50" t="str">
        <f>IFERROR(VLOOKUP(A50,'Base de Données année N'!A:J,5,0),"-")</f>
        <v>Paris</v>
      </c>
      <c r="F50" t="s">
        <v>114</v>
      </c>
      <c r="G50">
        <v>3769</v>
      </c>
      <c r="H50" s="151">
        <f t="shared" si="0"/>
        <v>27113.119999999999</v>
      </c>
      <c r="I50" t="s">
        <v>12</v>
      </c>
      <c r="J50" s="1">
        <f>IFERROR(VLOOKUP(A50,'Base de Données année N'!A:J,10,0),"-")</f>
        <v>28771</v>
      </c>
      <c r="K50">
        <f t="shared" ca="1" si="1"/>
        <v>38</v>
      </c>
      <c r="Q50" s="53"/>
      <c r="R50" s="55"/>
      <c r="BE50" s="69">
        <v>27113.119999999999</v>
      </c>
    </row>
    <row r="51" spans="1:57" x14ac:dyDescent="0.2">
      <c r="A51" s="2" t="s">
        <v>116</v>
      </c>
      <c r="B51" t="str">
        <f>IFERROR(VLOOKUP(A51,'Base de Données année N'!A:J,2,0),"-")</f>
        <v>CAILLOT</v>
      </c>
      <c r="C51" t="str">
        <f>IFERROR(VLOOKUP(A51,'Base de Données année N'!A:J,3,0),"-")</f>
        <v>Martine</v>
      </c>
      <c r="D51" t="s">
        <v>10</v>
      </c>
      <c r="E51" t="str">
        <f>IFERROR(VLOOKUP(A51,'Base de Données année N'!A:J,5,0),"-")</f>
        <v>Nice</v>
      </c>
      <c r="F51" t="s">
        <v>20</v>
      </c>
      <c r="G51">
        <v>3021</v>
      </c>
      <c r="H51" s="151">
        <f t="shared" si="0"/>
        <v>19741.61</v>
      </c>
      <c r="I51" t="s">
        <v>12</v>
      </c>
      <c r="J51" s="1">
        <f>IFERROR(VLOOKUP(A51,'Base de Données année N'!A:J,10,0),"-")</f>
        <v>32173</v>
      </c>
      <c r="K51">
        <f t="shared" ca="1" si="1"/>
        <v>28</v>
      </c>
      <c r="Q51" s="53"/>
      <c r="R51" s="55"/>
      <c r="BE51" s="69">
        <v>19741.61</v>
      </c>
    </row>
    <row r="52" spans="1:57" x14ac:dyDescent="0.2">
      <c r="A52" s="2" t="s">
        <v>117</v>
      </c>
      <c r="B52" t="str">
        <f>IFERROR(VLOOKUP(A52,'Base de Données année N'!A:J,2,0),"-")</f>
        <v>CALVET</v>
      </c>
      <c r="C52" t="str">
        <f>IFERROR(VLOOKUP(A52,'Base de Données année N'!A:J,3,0),"-")</f>
        <v>Chrystel</v>
      </c>
      <c r="D52" t="s">
        <v>10</v>
      </c>
      <c r="E52" t="str">
        <f>IFERROR(VLOOKUP(A52,'Base de Données année N'!A:J,5,0),"-")</f>
        <v>Nice</v>
      </c>
      <c r="F52" t="s">
        <v>31</v>
      </c>
      <c r="G52">
        <v>3666</v>
      </c>
      <c r="H52" s="151">
        <f t="shared" si="0"/>
        <v>27922.25</v>
      </c>
      <c r="I52" t="s">
        <v>12</v>
      </c>
      <c r="J52" s="1">
        <f>IFERROR(VLOOKUP(A52,'Base de Données année N'!A:J,10,0),"-")</f>
        <v>32568</v>
      </c>
      <c r="K52">
        <f t="shared" ca="1" si="1"/>
        <v>27</v>
      </c>
      <c r="Q52" s="53"/>
      <c r="R52" s="55"/>
      <c r="BE52" s="69">
        <v>27922.25</v>
      </c>
    </row>
    <row r="53" spans="1:57" x14ac:dyDescent="0.2">
      <c r="A53" s="2" t="s">
        <v>118</v>
      </c>
      <c r="B53" t="str">
        <f>IFERROR(VLOOKUP(A53,'Base de Données année N'!A:J,2,0),"-")</f>
        <v>CAMELOT</v>
      </c>
      <c r="C53" t="str">
        <f>IFERROR(VLOOKUP(A53,'Base de Données année N'!A:J,3,0),"-")</f>
        <v>Cédric</v>
      </c>
      <c r="D53" t="s">
        <v>10</v>
      </c>
      <c r="E53" t="str">
        <f>IFERROR(VLOOKUP(A53,'Base de Données année N'!A:J,5,0),"-")</f>
        <v>Lille</v>
      </c>
      <c r="F53" t="s">
        <v>119</v>
      </c>
      <c r="G53">
        <v>3999</v>
      </c>
      <c r="H53" s="151">
        <f t="shared" si="0"/>
        <v>24317.759999999998</v>
      </c>
      <c r="I53" t="s">
        <v>17</v>
      </c>
      <c r="J53" s="1">
        <f>IFERROR(VLOOKUP(A53,'Base de Données année N'!A:J,10,0),"-")</f>
        <v>34760</v>
      </c>
      <c r="K53">
        <f t="shared" ca="1" si="1"/>
        <v>21</v>
      </c>
      <c r="Q53" s="53"/>
      <c r="R53" s="55"/>
      <c r="BE53" s="69">
        <v>24317.759999999998</v>
      </c>
    </row>
    <row r="54" spans="1:57" x14ac:dyDescent="0.2">
      <c r="A54" s="2" t="s">
        <v>120</v>
      </c>
      <c r="B54" t="str">
        <f>IFERROR(VLOOKUP(A54,'Base de Données année N'!A:J,2,0),"-")</f>
        <v>CARRERA</v>
      </c>
      <c r="C54" t="str">
        <f>IFERROR(VLOOKUP(A54,'Base de Données année N'!A:J,3,0),"-")</f>
        <v>Victor</v>
      </c>
      <c r="D54" t="s">
        <v>10</v>
      </c>
      <c r="E54" t="str">
        <f>IFERROR(VLOOKUP(A54,'Base de Données année N'!A:J,5,0),"-")</f>
        <v>Strasbourg</v>
      </c>
      <c r="F54" t="s">
        <v>121</v>
      </c>
      <c r="G54">
        <v>3016</v>
      </c>
      <c r="H54" s="151">
        <f t="shared" si="0"/>
        <v>27858.25</v>
      </c>
      <c r="I54" t="s">
        <v>17</v>
      </c>
      <c r="J54" s="1">
        <f>IFERROR(VLOOKUP(A54,'Base de Données année N'!A:J,10,0),"-")</f>
        <v>23305</v>
      </c>
      <c r="K54">
        <f t="shared" ca="1" si="1"/>
        <v>53</v>
      </c>
      <c r="Q54" s="53"/>
      <c r="R54" s="55"/>
      <c r="BE54" s="69">
        <v>27858.25</v>
      </c>
    </row>
    <row r="55" spans="1:57" x14ac:dyDescent="0.2">
      <c r="A55" s="2" t="s">
        <v>238</v>
      </c>
      <c r="B55" t="str">
        <f>IFERROR(VLOOKUP(A55,'Base de Données année N'!A:J,2,0),"-")</f>
        <v>CERCOTTE</v>
      </c>
      <c r="C55" t="str">
        <f>IFERROR(VLOOKUP(A55,'Base de Données année N'!A:J,3,0),"-")</f>
        <v>Marie-Isabelle</v>
      </c>
      <c r="D55" t="s">
        <v>19</v>
      </c>
      <c r="E55" t="str">
        <f>IFERROR(VLOOKUP(A55,'Base de Données année N'!A:J,5,0),"-")</f>
        <v>Nice</v>
      </c>
      <c r="F55" t="s">
        <v>205</v>
      </c>
      <c r="G55">
        <v>3982</v>
      </c>
      <c r="H55" s="151">
        <f t="shared" si="0"/>
        <v>71458.559999999998</v>
      </c>
      <c r="I55" t="s">
        <v>12</v>
      </c>
      <c r="J55" s="1">
        <f>IFERROR(VLOOKUP(A55,'Base de Données année N'!A:J,10,0),"-")</f>
        <v>26006</v>
      </c>
      <c r="K55">
        <f t="shared" ca="1" si="1"/>
        <v>45</v>
      </c>
      <c r="Q55" s="53"/>
      <c r="R55" s="55"/>
      <c r="BE55" s="69">
        <v>71458.559999999998</v>
      </c>
    </row>
    <row r="56" spans="1:57" x14ac:dyDescent="0.2">
      <c r="A56" s="2" t="s">
        <v>124</v>
      </c>
      <c r="B56" t="str">
        <f>IFERROR(VLOOKUP(A56,'Base de Données année N'!A:J,2,0),"-")</f>
        <v>CHAMBLAS</v>
      </c>
      <c r="C56" t="str">
        <f>IFERROR(VLOOKUP(A56,'Base de Données année N'!A:J,3,0),"-")</f>
        <v>Pauline</v>
      </c>
      <c r="D56" t="s">
        <v>10</v>
      </c>
      <c r="E56" t="str">
        <f>IFERROR(VLOOKUP(A56,'Base de Données année N'!A:J,5,0),"-")</f>
        <v>Paris</v>
      </c>
      <c r="F56" t="s">
        <v>28</v>
      </c>
      <c r="G56">
        <v>3657</v>
      </c>
      <c r="H56" s="151">
        <f t="shared" si="0"/>
        <v>25269.69</v>
      </c>
      <c r="I56" t="s">
        <v>12</v>
      </c>
      <c r="J56" s="1">
        <f>IFERROR(VLOOKUP(A56,'Base de Données année N'!A:J,10,0),"-")</f>
        <v>32359</v>
      </c>
      <c r="K56">
        <f t="shared" ca="1" si="1"/>
        <v>28</v>
      </c>
      <c r="Q56" s="53"/>
      <c r="R56" s="55"/>
      <c r="BE56" s="69">
        <v>25269.69</v>
      </c>
    </row>
    <row r="57" spans="1:57" x14ac:dyDescent="0.2">
      <c r="A57" s="2" t="s">
        <v>126</v>
      </c>
      <c r="B57" t="str">
        <f>IFERROR(VLOOKUP(A57,'Base de Données année N'!A:J,2,0),"-")</f>
        <v>CHARDON</v>
      </c>
      <c r="C57" t="str">
        <f>IFERROR(VLOOKUP(A57,'Base de Données année N'!A:J,3,0),"-")</f>
        <v>Camille</v>
      </c>
      <c r="D57" t="s">
        <v>10</v>
      </c>
      <c r="E57" t="str">
        <f>IFERROR(VLOOKUP(A57,'Base de Données année N'!A:J,5,0),"-")</f>
        <v>Nice</v>
      </c>
      <c r="F57" t="s">
        <v>88</v>
      </c>
      <c r="G57">
        <v>3129</v>
      </c>
      <c r="H57" s="151">
        <f t="shared" si="0"/>
        <v>23942.31</v>
      </c>
      <c r="I57" t="s">
        <v>12</v>
      </c>
      <c r="J57" s="1">
        <f>IFERROR(VLOOKUP(A57,'Base de Données année N'!A:J,10,0),"-")</f>
        <v>33896</v>
      </c>
      <c r="K57">
        <f t="shared" ca="1" si="1"/>
        <v>24</v>
      </c>
      <c r="Q57" s="53"/>
      <c r="R57" s="55"/>
      <c r="BE57" s="69">
        <v>23942.31</v>
      </c>
    </row>
    <row r="58" spans="1:57" x14ac:dyDescent="0.2">
      <c r="A58" s="2" t="s">
        <v>127</v>
      </c>
      <c r="B58" t="str">
        <f>IFERROR(VLOOKUP(A58,'Base de Données année N'!A:J,2,0),"-")</f>
        <v>CHAUBEAU</v>
      </c>
      <c r="C58" t="str">
        <f>IFERROR(VLOOKUP(A58,'Base de Données année N'!A:J,3,0),"-")</f>
        <v>Louis</v>
      </c>
      <c r="D58" t="s">
        <v>10</v>
      </c>
      <c r="E58" t="str">
        <f>IFERROR(VLOOKUP(A58,'Base de Données année N'!A:J,5,0),"-")</f>
        <v>Nice</v>
      </c>
      <c r="F58" t="s">
        <v>128</v>
      </c>
      <c r="G58">
        <v>3171</v>
      </c>
      <c r="H58" s="151">
        <f t="shared" si="0"/>
        <v>18894.78</v>
      </c>
      <c r="I58" t="s">
        <v>17</v>
      </c>
      <c r="J58" s="1">
        <f>IFERROR(VLOOKUP(A58,'Base de Données année N'!A:J,10,0),"-")</f>
        <v>35216</v>
      </c>
      <c r="K58">
        <f t="shared" ca="1" si="1"/>
        <v>20</v>
      </c>
      <c r="Q58" s="53"/>
      <c r="R58" s="55"/>
      <c r="BE58" s="69">
        <v>18894.78</v>
      </c>
    </row>
    <row r="59" spans="1:57" x14ac:dyDescent="0.2">
      <c r="A59" s="2" t="s">
        <v>129</v>
      </c>
      <c r="B59" t="str">
        <f>IFERROR(VLOOKUP(A59,'Base de Données année N'!A:J,2,0),"-")</f>
        <v>CHAVES</v>
      </c>
      <c r="C59" t="str">
        <f>IFERROR(VLOOKUP(A59,'Base de Données année N'!A:J,3,0),"-")</f>
        <v>Thierry</v>
      </c>
      <c r="D59" t="s">
        <v>10</v>
      </c>
      <c r="E59" t="str">
        <f>IFERROR(VLOOKUP(A59,'Base de Données année N'!A:J,5,0),"-")</f>
        <v>Paris</v>
      </c>
      <c r="F59" t="s">
        <v>130</v>
      </c>
      <c r="G59">
        <v>3879</v>
      </c>
      <c r="H59" s="151">
        <f t="shared" si="0"/>
        <v>29054.75</v>
      </c>
      <c r="I59" t="s">
        <v>17</v>
      </c>
      <c r="J59" s="1">
        <f>IFERROR(VLOOKUP(A59,'Base de Données année N'!A:J,10,0),"-")</f>
        <v>31107</v>
      </c>
      <c r="K59">
        <f t="shared" ca="1" si="1"/>
        <v>31</v>
      </c>
      <c r="Q59" s="53"/>
      <c r="R59" s="55"/>
      <c r="BE59" s="69">
        <v>29054.75</v>
      </c>
    </row>
    <row r="60" spans="1:57" x14ac:dyDescent="0.2">
      <c r="A60" s="2" t="s">
        <v>131</v>
      </c>
      <c r="B60" t="str">
        <f>IFERROR(VLOOKUP(A60,'Base de Données année N'!A:J,2,0),"-")</f>
        <v>CHEHMAT</v>
      </c>
      <c r="C60" t="str">
        <f>IFERROR(VLOOKUP(A60,'Base de Données année N'!A:J,3,0),"-")</f>
        <v>Jocelyne</v>
      </c>
      <c r="D60" t="s">
        <v>10</v>
      </c>
      <c r="E60" t="str">
        <f>IFERROR(VLOOKUP(A60,'Base de Données année N'!A:J,5,0),"-")</f>
        <v>Nice</v>
      </c>
      <c r="F60" t="s">
        <v>130</v>
      </c>
      <c r="G60">
        <v>3062</v>
      </c>
      <c r="H60" s="151">
        <f t="shared" si="0"/>
        <v>23454.78</v>
      </c>
      <c r="I60" t="s">
        <v>12</v>
      </c>
      <c r="J60" s="1">
        <f>IFERROR(VLOOKUP(A60,'Base de Données année N'!A:J,10,0),"-")</f>
        <v>22351</v>
      </c>
      <c r="K60">
        <f t="shared" ca="1" si="1"/>
        <v>55</v>
      </c>
      <c r="Q60" s="53"/>
      <c r="R60" s="55"/>
      <c r="BE60" s="69">
        <v>23454.78</v>
      </c>
    </row>
    <row r="61" spans="1:57" x14ac:dyDescent="0.2">
      <c r="A61" s="2" t="s">
        <v>133</v>
      </c>
      <c r="B61" t="str">
        <f>IFERROR(VLOOKUP(A61,'Base de Données année N'!A:J,2,0),"-")</f>
        <v>CHI</v>
      </c>
      <c r="C61" t="str">
        <f>IFERROR(VLOOKUP(A61,'Base de Données année N'!A:J,3,0),"-")</f>
        <v>Nicole</v>
      </c>
      <c r="D61" t="s">
        <v>19</v>
      </c>
      <c r="E61" t="str">
        <f>IFERROR(VLOOKUP(A61,'Base de Données année N'!A:J,5,0),"-")</f>
        <v>Paris</v>
      </c>
      <c r="F61" t="s">
        <v>31</v>
      </c>
      <c r="G61">
        <v>3778</v>
      </c>
      <c r="H61" s="151">
        <f t="shared" si="0"/>
        <v>50594.27</v>
      </c>
      <c r="I61" t="s">
        <v>12</v>
      </c>
      <c r="J61" s="1">
        <f>IFERROR(VLOOKUP(A61,'Base de Données année N'!A:J,10,0),"-")</f>
        <v>28064</v>
      </c>
      <c r="K61">
        <f t="shared" ca="1" si="1"/>
        <v>40</v>
      </c>
      <c r="Q61" s="53"/>
      <c r="R61" s="55"/>
      <c r="BE61" s="69">
        <v>50594.27</v>
      </c>
    </row>
    <row r="62" spans="1:57" x14ac:dyDescent="0.2">
      <c r="A62" s="2" t="s">
        <v>220</v>
      </c>
      <c r="B62" t="str">
        <f>IFERROR(VLOOKUP(A62,'Base de Données année N'!A:J,2,0),"-")</f>
        <v>CHICHE</v>
      </c>
      <c r="C62" t="str">
        <f>IFERROR(VLOOKUP(A62,'Base de Données année N'!A:J,3,0),"-")</f>
        <v>Vincent</v>
      </c>
      <c r="D62" t="s">
        <v>85</v>
      </c>
      <c r="E62" t="str">
        <f>IFERROR(VLOOKUP(A62,'Base de Données année N'!A:J,5,0),"-")</f>
        <v>Strasbourg</v>
      </c>
      <c r="F62" t="s">
        <v>135</v>
      </c>
      <c r="G62">
        <v>3041</v>
      </c>
      <c r="H62" s="151">
        <f t="shared" si="0"/>
        <v>83061.61</v>
      </c>
      <c r="I62" t="s">
        <v>17</v>
      </c>
      <c r="J62" s="1">
        <f>IFERROR(VLOOKUP(A62,'Base de Données année N'!A:J,10,0),"-")</f>
        <v>26821</v>
      </c>
      <c r="K62">
        <f t="shared" ca="1" si="1"/>
        <v>43</v>
      </c>
      <c r="Q62" s="53"/>
      <c r="R62" s="55"/>
      <c r="BE62" s="69">
        <v>83061.61</v>
      </c>
    </row>
    <row r="63" spans="1:57" x14ac:dyDescent="0.2">
      <c r="A63" s="2" t="s">
        <v>137</v>
      </c>
      <c r="B63" t="str">
        <f>IFERROR(VLOOKUP(A63,'Base de Données année N'!A:J,2,0),"-")</f>
        <v>CLAVERIE</v>
      </c>
      <c r="C63" t="str">
        <f>IFERROR(VLOOKUP(A63,'Base de Données année N'!A:J,3,0),"-")</f>
        <v>Isabelle</v>
      </c>
      <c r="D63" t="s">
        <v>10</v>
      </c>
      <c r="E63" t="str">
        <f>IFERROR(VLOOKUP(A63,'Base de Données année N'!A:J,5,0),"-")</f>
        <v>Nice</v>
      </c>
      <c r="F63" t="s">
        <v>73</v>
      </c>
      <c r="G63">
        <v>3168</v>
      </c>
      <c r="H63" s="151">
        <f t="shared" si="0"/>
        <v>24924.05</v>
      </c>
      <c r="I63" t="s">
        <v>12</v>
      </c>
      <c r="J63" s="1">
        <f>IFERROR(VLOOKUP(A63,'Base de Données année N'!A:J,10,0),"-")</f>
        <v>26722</v>
      </c>
      <c r="K63">
        <f t="shared" ca="1" si="1"/>
        <v>43</v>
      </c>
      <c r="Q63" s="53"/>
      <c r="R63" s="55"/>
      <c r="BE63" s="69">
        <v>24924.05</v>
      </c>
    </row>
    <row r="64" spans="1:57" x14ac:dyDescent="0.2">
      <c r="A64" s="2" t="s">
        <v>138</v>
      </c>
      <c r="B64" t="str">
        <f>IFERROR(VLOOKUP(A64,'Base de Données année N'!A:J,2,0),"-")</f>
        <v>COBHEN</v>
      </c>
      <c r="C64" t="str">
        <f>IFERROR(VLOOKUP(A64,'Base de Données année N'!A:J,3,0),"-")</f>
        <v>Gaylor</v>
      </c>
      <c r="D64" t="s">
        <v>19</v>
      </c>
      <c r="E64" t="str">
        <f>IFERROR(VLOOKUP(A64,'Base de Données année N'!A:J,5,0),"-")</f>
        <v>Nice</v>
      </c>
      <c r="F64" t="s">
        <v>20</v>
      </c>
      <c r="G64">
        <v>3087</v>
      </c>
      <c r="H64" s="151">
        <f t="shared" si="0"/>
        <v>45758.559999999998</v>
      </c>
      <c r="I64" t="s">
        <v>17</v>
      </c>
      <c r="J64" s="1">
        <f>IFERROR(VLOOKUP(A64,'Base de Données année N'!A:J,10,0),"-")</f>
        <v>33850</v>
      </c>
      <c r="K64">
        <f t="shared" ca="1" si="1"/>
        <v>24</v>
      </c>
      <c r="Q64" s="53"/>
      <c r="R64" s="55"/>
      <c r="BE64" s="69">
        <v>45758.559999999998</v>
      </c>
    </row>
    <row r="65" spans="1:57" x14ac:dyDescent="0.2">
      <c r="A65" s="2" t="s">
        <v>139</v>
      </c>
      <c r="B65" t="str">
        <f>IFERROR(VLOOKUP(A65,'Base de Données année N'!A:J,2,0),"-")</f>
        <v>COHEN</v>
      </c>
      <c r="C65" t="str">
        <f>IFERROR(VLOOKUP(A65,'Base de Données année N'!A:J,3,0),"-")</f>
        <v>Christian</v>
      </c>
      <c r="D65" t="s">
        <v>10</v>
      </c>
      <c r="E65" t="str">
        <f>IFERROR(VLOOKUP(A65,'Base de Données année N'!A:J,5,0),"-")</f>
        <v>Nice</v>
      </c>
      <c r="F65" t="s">
        <v>11</v>
      </c>
      <c r="G65">
        <v>3173</v>
      </c>
      <c r="H65" s="151">
        <f t="shared" si="0"/>
        <v>26458.26</v>
      </c>
      <c r="I65" t="s">
        <v>17</v>
      </c>
      <c r="J65" s="1">
        <f>IFERROR(VLOOKUP(A65,'Base de Données année N'!A:J,10,0),"-")</f>
        <v>30954</v>
      </c>
      <c r="K65">
        <f t="shared" ca="1" si="1"/>
        <v>32</v>
      </c>
      <c r="Q65" s="53"/>
      <c r="R65" s="55"/>
      <c r="BE65" s="69">
        <v>26458.26</v>
      </c>
    </row>
    <row r="66" spans="1:57" x14ac:dyDescent="0.2">
      <c r="A66" s="2" t="s">
        <v>140</v>
      </c>
      <c r="B66" t="str">
        <f>IFERROR(VLOOKUP(A66,'Base de Données année N'!A:J,2,0),"-")</f>
        <v>COMTE</v>
      </c>
      <c r="C66" t="str">
        <f>IFERROR(VLOOKUP(A66,'Base de Données année N'!A:J,3,0),"-")</f>
        <v>Martin</v>
      </c>
      <c r="D66" t="s">
        <v>10</v>
      </c>
      <c r="E66" t="str">
        <f>IFERROR(VLOOKUP(A66,'Base de Données année N'!A:J,5,0),"-")</f>
        <v>Paris</v>
      </c>
      <c r="F66" t="s">
        <v>141</v>
      </c>
      <c r="G66">
        <v>3054</v>
      </c>
      <c r="H66" s="151">
        <f t="shared" ref="H66:H129" si="2">IF(coeff=1,BE66,ROUND(coeff*BE66,0))</f>
        <v>24599.64</v>
      </c>
      <c r="I66" t="s">
        <v>17</v>
      </c>
      <c r="J66" s="1">
        <f>IFERROR(VLOOKUP(A66,'Base de Données année N'!A:J,10,0),"-")</f>
        <v>29530</v>
      </c>
      <c r="K66">
        <f t="shared" ref="K66:K129" ca="1" si="3">IFERROR(DATEDIF(J66,anee_precedente,"y"),"-")</f>
        <v>36</v>
      </c>
      <c r="Q66" s="53"/>
      <c r="R66" s="55"/>
      <c r="BE66" s="69">
        <v>24599.64</v>
      </c>
    </row>
    <row r="67" spans="1:57" x14ac:dyDescent="0.2">
      <c r="A67" s="2" t="s">
        <v>142</v>
      </c>
      <c r="B67" t="str">
        <f>IFERROR(VLOOKUP(A67,'Base de Données année N'!A:J,2,0),"-")</f>
        <v>CORBET</v>
      </c>
      <c r="C67" t="str">
        <f>IFERROR(VLOOKUP(A67,'Base de Données année N'!A:J,3,0),"-")</f>
        <v>Pauline</v>
      </c>
      <c r="D67" t="s">
        <v>10</v>
      </c>
      <c r="E67" t="str">
        <f>IFERROR(VLOOKUP(A67,'Base de Données année N'!A:J,5,0),"-")</f>
        <v>Paris</v>
      </c>
      <c r="F67" t="s">
        <v>27</v>
      </c>
      <c r="G67">
        <v>3149</v>
      </c>
      <c r="H67" s="151">
        <f t="shared" si="2"/>
        <v>19028.38</v>
      </c>
      <c r="I67" t="s">
        <v>12</v>
      </c>
      <c r="J67" s="1">
        <f>IFERROR(VLOOKUP(A67,'Base de Données année N'!A:J,10,0),"-")</f>
        <v>33088</v>
      </c>
      <c r="K67">
        <f t="shared" ca="1" si="3"/>
        <v>26</v>
      </c>
      <c r="Q67" s="53"/>
      <c r="R67" s="55"/>
      <c r="BE67" s="69">
        <v>19028.38</v>
      </c>
    </row>
    <row r="68" spans="1:57" x14ac:dyDescent="0.2">
      <c r="A68" s="2" t="s">
        <v>144</v>
      </c>
      <c r="B68" t="str">
        <f>IFERROR(VLOOKUP(A68,'Base de Données année N'!A:J,2,0),"-")</f>
        <v>COUDERC</v>
      </c>
      <c r="C68" t="str">
        <f>IFERROR(VLOOKUP(A68,'Base de Données année N'!A:J,3,0),"-")</f>
        <v>Marie-Louise</v>
      </c>
      <c r="D68" t="s">
        <v>15</v>
      </c>
      <c r="E68" t="str">
        <f>IFERROR(VLOOKUP(A68,'Base de Données année N'!A:J,5,0),"-")</f>
        <v>Nice</v>
      </c>
      <c r="F68" t="s">
        <v>145</v>
      </c>
      <c r="G68">
        <v>3627</v>
      </c>
      <c r="H68" s="151">
        <f t="shared" si="2"/>
        <v>30158.799999999999</v>
      </c>
      <c r="I68" t="s">
        <v>12</v>
      </c>
      <c r="J68" s="1">
        <f>IFERROR(VLOOKUP(A68,'Base de Données année N'!A:J,10,0),"-")</f>
        <v>28806</v>
      </c>
      <c r="K68">
        <f t="shared" ca="1" si="3"/>
        <v>38</v>
      </c>
      <c r="Q68" s="53"/>
      <c r="R68" s="55"/>
      <c r="BE68" s="69">
        <v>30158.799999999999</v>
      </c>
    </row>
    <row r="69" spans="1:57" x14ac:dyDescent="0.2">
      <c r="A69" s="2" t="s">
        <v>147</v>
      </c>
      <c r="B69" t="str">
        <f>IFERROR(VLOOKUP(A69,'Base de Données année N'!A:J,2,0),"-")</f>
        <v>COUGET</v>
      </c>
      <c r="C69" t="str">
        <f>IFERROR(VLOOKUP(A69,'Base de Données année N'!A:J,3,0),"-")</f>
        <v>Delphine</v>
      </c>
      <c r="D69" t="s">
        <v>10</v>
      </c>
      <c r="E69" t="str">
        <f>IFERROR(VLOOKUP(A69,'Base de Données année N'!A:J,5,0),"-")</f>
        <v>Nice</v>
      </c>
      <c r="F69" t="s">
        <v>148</v>
      </c>
      <c r="G69">
        <v>3730</v>
      </c>
      <c r="H69" s="151">
        <f t="shared" si="2"/>
        <v>23655.91</v>
      </c>
      <c r="I69" t="s">
        <v>12</v>
      </c>
      <c r="J69" s="1">
        <f>IFERROR(VLOOKUP(A69,'Base de Données année N'!A:J,10,0),"-")</f>
        <v>32150</v>
      </c>
      <c r="K69">
        <f t="shared" ca="1" si="3"/>
        <v>28</v>
      </c>
      <c r="Q69" s="53"/>
      <c r="R69" s="55"/>
      <c r="BE69" s="69">
        <v>23655.91</v>
      </c>
    </row>
    <row r="70" spans="1:57" x14ac:dyDescent="0.2">
      <c r="A70" s="2" t="s">
        <v>483</v>
      </c>
      <c r="B70" t="str">
        <f>IFERROR(VLOOKUP(A70,'Base de Données année N'!A:J,2,0),"-")</f>
        <v>CRIÉ</v>
      </c>
      <c r="C70" t="str">
        <f>IFERROR(VLOOKUP(A70,'Base de Données année N'!A:J,3,0),"-")</f>
        <v>Michel</v>
      </c>
      <c r="D70" t="s">
        <v>85</v>
      </c>
      <c r="E70" t="str">
        <f>IFERROR(VLOOKUP(A70,'Base de Données année N'!A:J,5,0),"-")</f>
        <v>Paris</v>
      </c>
      <c r="F70" t="s">
        <v>39</v>
      </c>
      <c r="G70">
        <v>3946</v>
      </c>
      <c r="H70" s="151">
        <f t="shared" si="2"/>
        <v>129330.81</v>
      </c>
      <c r="I70" t="s">
        <v>17</v>
      </c>
      <c r="J70" s="1">
        <f>IFERROR(VLOOKUP(A70,'Base de Données année N'!A:J,10,0),"-")</f>
        <v>26252</v>
      </c>
      <c r="K70">
        <f t="shared" ca="1" si="3"/>
        <v>45</v>
      </c>
      <c r="Q70" s="53"/>
      <c r="R70" s="55"/>
      <c r="BE70" s="69">
        <v>129330.81</v>
      </c>
    </row>
    <row r="71" spans="1:57" x14ac:dyDescent="0.2">
      <c r="A71" s="2" t="s">
        <v>151</v>
      </c>
      <c r="B71" t="str">
        <f>IFERROR(VLOOKUP(A71,'Base de Données année N'!A:J,2,0),"-")</f>
        <v>CROMBEZ</v>
      </c>
      <c r="C71" t="str">
        <f>IFERROR(VLOOKUP(A71,'Base de Données année N'!A:J,3,0),"-")</f>
        <v>Nadia</v>
      </c>
      <c r="D71" t="s">
        <v>10</v>
      </c>
      <c r="E71" t="str">
        <f>IFERROR(VLOOKUP(A71,'Base de Données année N'!A:J,5,0),"-")</f>
        <v>Nice</v>
      </c>
      <c r="F71" t="s">
        <v>31</v>
      </c>
      <c r="G71">
        <v>3200</v>
      </c>
      <c r="H71" s="151">
        <f t="shared" si="2"/>
        <v>24528.68</v>
      </c>
      <c r="I71" t="s">
        <v>12</v>
      </c>
      <c r="J71" s="1">
        <f>IFERROR(VLOOKUP(A71,'Base de Données année N'!A:J,10,0),"-")</f>
        <v>23271</v>
      </c>
      <c r="K71">
        <f t="shared" ca="1" si="3"/>
        <v>53</v>
      </c>
      <c r="Q71" s="53"/>
      <c r="R71" s="55"/>
      <c r="BE71" s="69">
        <v>24528.68</v>
      </c>
    </row>
    <row r="72" spans="1:57" x14ac:dyDescent="0.2">
      <c r="A72" s="2" t="s">
        <v>152</v>
      </c>
      <c r="B72" t="str">
        <f>IFERROR(VLOOKUP(A72,'Base de Données année N'!A:J,2,0),"-")</f>
        <v>CUCIT</v>
      </c>
      <c r="C72" t="str">
        <f>IFERROR(VLOOKUP(A72,'Base de Données année N'!A:J,3,0),"-")</f>
        <v>Marie-Louise</v>
      </c>
      <c r="D72" t="s">
        <v>10</v>
      </c>
      <c r="E72" t="str">
        <f>IFERROR(VLOOKUP(A72,'Base de Données année N'!A:J,5,0),"-")</f>
        <v>Nice</v>
      </c>
      <c r="F72" t="s">
        <v>45</v>
      </c>
      <c r="G72">
        <v>3794</v>
      </c>
      <c r="H72" s="151">
        <f t="shared" si="2"/>
        <v>25884.35</v>
      </c>
      <c r="I72" t="s">
        <v>12</v>
      </c>
      <c r="J72" s="1">
        <f>IFERROR(VLOOKUP(A72,'Base de Données année N'!A:J,10,0),"-")</f>
        <v>31880</v>
      </c>
      <c r="K72">
        <f t="shared" ca="1" si="3"/>
        <v>29</v>
      </c>
      <c r="Q72" s="53"/>
      <c r="R72" s="55"/>
      <c r="BE72" s="69">
        <v>25884.35</v>
      </c>
    </row>
    <row r="73" spans="1:57" x14ac:dyDescent="0.2">
      <c r="A73" s="2" t="s">
        <v>153</v>
      </c>
      <c r="B73" t="str">
        <f>IFERROR(VLOOKUP(A73,'Base de Données année N'!A:J,2,0),"-")</f>
        <v>CYMBALIST</v>
      </c>
      <c r="C73" t="str">
        <f>IFERROR(VLOOKUP(A73,'Base de Données année N'!A:J,3,0),"-")</f>
        <v>Christophe</v>
      </c>
      <c r="D73" t="s">
        <v>15</v>
      </c>
      <c r="E73" t="str">
        <f>IFERROR(VLOOKUP(A73,'Base de Données année N'!A:J,5,0),"-")</f>
        <v>Nice</v>
      </c>
      <c r="F73" t="s">
        <v>154</v>
      </c>
      <c r="G73">
        <v>3270</v>
      </c>
      <c r="H73" s="151">
        <f t="shared" si="2"/>
        <v>37572.29</v>
      </c>
      <c r="I73" t="s">
        <v>17</v>
      </c>
      <c r="J73" s="1">
        <f>IFERROR(VLOOKUP(A73,'Base de Données année N'!A:J,10,0),"-")</f>
        <v>27387</v>
      </c>
      <c r="K73">
        <f t="shared" ca="1" si="3"/>
        <v>42</v>
      </c>
      <c r="Q73" s="53"/>
      <c r="R73" s="55"/>
      <c r="BE73" s="69">
        <v>37572.29</v>
      </c>
    </row>
    <row r="74" spans="1:57" x14ac:dyDescent="0.2">
      <c r="A74" s="2" t="s">
        <v>155</v>
      </c>
      <c r="B74" t="str">
        <f>IFERROR(VLOOKUP(A74,'Base de Données année N'!A:J,2,0),"-")</f>
        <v>DAMBSKI</v>
      </c>
      <c r="C74" t="str">
        <f>IFERROR(VLOOKUP(A74,'Base de Données année N'!A:J,3,0),"-")</f>
        <v>René</v>
      </c>
      <c r="D74" t="s">
        <v>10</v>
      </c>
      <c r="E74" t="str">
        <f>IFERROR(VLOOKUP(A74,'Base de Données année N'!A:J,5,0),"-")</f>
        <v>Paris</v>
      </c>
      <c r="F74" t="s">
        <v>156</v>
      </c>
      <c r="G74">
        <v>3076</v>
      </c>
      <c r="H74" s="151">
        <f t="shared" si="2"/>
        <v>28277.43</v>
      </c>
      <c r="I74" t="s">
        <v>17</v>
      </c>
      <c r="J74" s="1">
        <f>IFERROR(VLOOKUP(A74,'Base de Données année N'!A:J,10,0),"-")</f>
        <v>27998</v>
      </c>
      <c r="K74">
        <f t="shared" ca="1" si="3"/>
        <v>40</v>
      </c>
      <c r="Q74" s="53"/>
      <c r="R74" s="55"/>
      <c r="BE74" s="69">
        <v>28277.43</v>
      </c>
    </row>
    <row r="75" spans="1:57" x14ac:dyDescent="0.2">
      <c r="A75" s="2" t="s">
        <v>157</v>
      </c>
      <c r="B75" t="str">
        <f>IFERROR(VLOOKUP(A75,'Base de Données année N'!A:J,2,0),"-")</f>
        <v>DANIEL</v>
      </c>
      <c r="C75" t="str">
        <f>IFERROR(VLOOKUP(A75,'Base de Données année N'!A:J,3,0),"-")</f>
        <v>Murielle</v>
      </c>
      <c r="D75" t="s">
        <v>10</v>
      </c>
      <c r="E75" t="str">
        <f>IFERROR(VLOOKUP(A75,'Base de Données année N'!A:J,5,0),"-")</f>
        <v>Paris</v>
      </c>
      <c r="F75" t="s">
        <v>158</v>
      </c>
      <c r="G75">
        <v>3633</v>
      </c>
      <c r="H75" s="151">
        <f t="shared" si="2"/>
        <v>25228.68</v>
      </c>
      <c r="I75" t="s">
        <v>12</v>
      </c>
      <c r="J75" s="1">
        <f>IFERROR(VLOOKUP(A75,'Base de Données année N'!A:J,10,0),"-")</f>
        <v>31814</v>
      </c>
      <c r="K75">
        <f t="shared" ca="1" si="3"/>
        <v>29</v>
      </c>
      <c r="Q75" s="53"/>
      <c r="R75" s="55"/>
      <c r="BE75" s="69">
        <v>25228.68</v>
      </c>
    </row>
    <row r="76" spans="1:57" x14ac:dyDescent="0.2">
      <c r="A76" s="2" t="s">
        <v>160</v>
      </c>
      <c r="B76" t="str">
        <f>IFERROR(VLOOKUP(A76,'Base de Données année N'!A:J,2,0),"-")</f>
        <v>DEDIEU</v>
      </c>
      <c r="C76" t="str">
        <f>IFERROR(VLOOKUP(A76,'Base de Données année N'!A:J,3,0),"-")</f>
        <v>Vanessa</v>
      </c>
      <c r="D76" t="s">
        <v>10</v>
      </c>
      <c r="E76" t="str">
        <f>IFERROR(VLOOKUP(A76,'Base de Données année N'!A:J,5,0),"-")</f>
        <v>Nice</v>
      </c>
      <c r="F76" t="s">
        <v>88</v>
      </c>
      <c r="G76">
        <v>3712</v>
      </c>
      <c r="H76" s="151">
        <f t="shared" si="2"/>
        <v>23773.91</v>
      </c>
      <c r="I76" t="s">
        <v>12</v>
      </c>
      <c r="J76" s="1">
        <f>IFERROR(VLOOKUP(A76,'Base de Données année N'!A:J,10,0),"-")</f>
        <v>34091</v>
      </c>
      <c r="K76">
        <f t="shared" ca="1" si="3"/>
        <v>23</v>
      </c>
      <c r="Q76" s="53"/>
      <c r="R76" s="55"/>
      <c r="BE76" s="69">
        <v>23773.91</v>
      </c>
    </row>
    <row r="77" spans="1:57" x14ac:dyDescent="0.2">
      <c r="A77" s="2" t="s">
        <v>162</v>
      </c>
      <c r="B77" t="str">
        <f>IFERROR(VLOOKUP(A77,'Base de Données année N'!A:J,2,0),"-")</f>
        <v>DEFRANCE</v>
      </c>
      <c r="C77" t="str">
        <f>IFERROR(VLOOKUP(A77,'Base de Données année N'!A:J,3,0),"-")</f>
        <v>Eliette</v>
      </c>
      <c r="D77" t="s">
        <v>10</v>
      </c>
      <c r="E77" t="str">
        <f>IFERROR(VLOOKUP(A77,'Base de Données année N'!A:J,5,0),"-")</f>
        <v>Paris</v>
      </c>
      <c r="F77" t="s">
        <v>16</v>
      </c>
      <c r="G77">
        <v>3005</v>
      </c>
      <c r="H77" s="151">
        <f t="shared" si="2"/>
        <v>27015.58</v>
      </c>
      <c r="I77" t="s">
        <v>12</v>
      </c>
      <c r="J77" s="1">
        <f>IFERROR(VLOOKUP(A77,'Base de Données année N'!A:J,10,0),"-")</f>
        <v>25260</v>
      </c>
      <c r="K77">
        <f t="shared" ca="1" si="3"/>
        <v>47</v>
      </c>
      <c r="Q77" s="53"/>
      <c r="R77" s="55"/>
      <c r="BE77" s="69">
        <v>27015.58</v>
      </c>
    </row>
    <row r="78" spans="1:57" x14ac:dyDescent="0.2">
      <c r="A78" s="2" t="s">
        <v>164</v>
      </c>
      <c r="B78" t="str">
        <f>IFERROR(VLOOKUP(A78,'Base de Données année N'!A:J,2,0),"-")</f>
        <v>DEIXONNE</v>
      </c>
      <c r="C78" t="str">
        <f>IFERROR(VLOOKUP(A78,'Base de Données année N'!A:J,3,0),"-")</f>
        <v>Nadine</v>
      </c>
      <c r="D78" t="s">
        <v>10</v>
      </c>
      <c r="E78" t="str">
        <f>IFERROR(VLOOKUP(A78,'Base de Données année N'!A:J,5,0),"-")</f>
        <v>Paris</v>
      </c>
      <c r="F78" t="s">
        <v>165</v>
      </c>
      <c r="G78">
        <v>3631</v>
      </c>
      <c r="H78" s="151">
        <f t="shared" si="2"/>
        <v>27979.13</v>
      </c>
      <c r="I78" t="s">
        <v>12</v>
      </c>
      <c r="J78" s="1">
        <f>IFERROR(VLOOKUP(A78,'Base de Données année N'!A:J,10,0),"-")</f>
        <v>28611</v>
      </c>
      <c r="K78">
        <f t="shared" ca="1" si="3"/>
        <v>38</v>
      </c>
      <c r="Q78" s="53"/>
      <c r="R78" s="55"/>
      <c r="BE78" s="69">
        <v>27979.13</v>
      </c>
    </row>
    <row r="79" spans="1:57" x14ac:dyDescent="0.2">
      <c r="A79" s="2" t="s">
        <v>166</v>
      </c>
      <c r="B79" t="str">
        <f>IFERROR(VLOOKUP(A79,'Base de Données année N'!A:J,2,0),"-")</f>
        <v>DELAMARRE</v>
      </c>
      <c r="C79" t="str">
        <f>IFERROR(VLOOKUP(A79,'Base de Données année N'!A:J,3,0),"-")</f>
        <v>Jean-Luc</v>
      </c>
      <c r="D79" t="s">
        <v>10</v>
      </c>
      <c r="E79" t="str">
        <f>IFERROR(VLOOKUP(A79,'Base de Données année N'!A:J,5,0),"-")</f>
        <v>Nice</v>
      </c>
      <c r="F79" t="s">
        <v>154</v>
      </c>
      <c r="G79">
        <v>3108</v>
      </c>
      <c r="H79" s="151">
        <f t="shared" si="2"/>
        <v>28898.28</v>
      </c>
      <c r="I79" t="s">
        <v>17</v>
      </c>
      <c r="J79" s="1">
        <f>IFERROR(VLOOKUP(A79,'Base de Données année N'!A:J,10,0),"-")</f>
        <v>25905</v>
      </c>
      <c r="K79">
        <f t="shared" ca="1" si="3"/>
        <v>46</v>
      </c>
      <c r="Q79" s="53"/>
      <c r="R79" s="55"/>
      <c r="BE79" s="69">
        <v>28898.28</v>
      </c>
    </row>
    <row r="80" spans="1:57" x14ac:dyDescent="0.2">
      <c r="A80" s="2" t="s">
        <v>324</v>
      </c>
      <c r="B80" t="s">
        <v>323</v>
      </c>
      <c r="C80" t="s">
        <v>64</v>
      </c>
      <c r="D80" t="s">
        <v>85</v>
      </c>
      <c r="E80" t="str">
        <f>E79</f>
        <v>Nice</v>
      </c>
      <c r="F80" t="s">
        <v>145</v>
      </c>
      <c r="G80">
        <v>3068</v>
      </c>
      <c r="H80" s="151">
        <f t="shared" si="2"/>
        <v>87070.34</v>
      </c>
      <c r="I80" t="s">
        <v>17</v>
      </c>
      <c r="J80" s="1">
        <v>17917</v>
      </c>
      <c r="K80">
        <f t="shared" ca="1" si="3"/>
        <v>67</v>
      </c>
      <c r="N80">
        <f>COUNTIF('Base de Données année N'!A:A,A80)</f>
        <v>0</v>
      </c>
      <c r="Q80" s="53"/>
      <c r="R80" s="55"/>
      <c r="BE80" s="69">
        <v>87070.34</v>
      </c>
    </row>
    <row r="81" spans="1:57" x14ac:dyDescent="0.2">
      <c r="A81" s="2" t="s">
        <v>169</v>
      </c>
      <c r="B81" t="str">
        <f>IFERROR(VLOOKUP(A81,'Base de Données année N'!A:J,2,0),"-")</f>
        <v>DENIS</v>
      </c>
      <c r="C81" t="str">
        <f>IFERROR(VLOOKUP(A81,'Base de Données année N'!A:J,3,0),"-")</f>
        <v>Claudine</v>
      </c>
      <c r="D81" t="s">
        <v>10</v>
      </c>
      <c r="E81" t="str">
        <f>IFERROR(VLOOKUP(A81,'Base de Données année N'!A:J,5,0),"-")</f>
        <v>Nice</v>
      </c>
      <c r="F81" t="s">
        <v>170</v>
      </c>
      <c r="G81">
        <v>3669</v>
      </c>
      <c r="H81" s="151">
        <f t="shared" si="2"/>
        <v>21395.84</v>
      </c>
      <c r="I81" t="s">
        <v>12</v>
      </c>
      <c r="J81" s="1">
        <f>IFERROR(VLOOKUP(A81,'Base de Données année N'!A:J,10,0),"-")</f>
        <v>28591</v>
      </c>
      <c r="K81">
        <f t="shared" ca="1" si="3"/>
        <v>38</v>
      </c>
      <c r="Q81" s="53"/>
      <c r="R81" s="55"/>
      <c r="BE81" s="69">
        <v>21395.84</v>
      </c>
    </row>
    <row r="82" spans="1:57" x14ac:dyDescent="0.2">
      <c r="A82" s="2" t="s">
        <v>171</v>
      </c>
      <c r="B82" t="str">
        <f>IFERROR(VLOOKUP(A82,'Base de Données année N'!A:J,2,0),"-")</f>
        <v>DESHAYES</v>
      </c>
      <c r="C82" t="str">
        <f>IFERROR(VLOOKUP(A82,'Base de Données année N'!A:J,3,0),"-")</f>
        <v>Isabelle</v>
      </c>
      <c r="D82" t="s">
        <v>10</v>
      </c>
      <c r="E82" t="str">
        <f>IFERROR(VLOOKUP(A82,'Base de Données année N'!A:J,5,0),"-")</f>
        <v>Nice</v>
      </c>
      <c r="F82" t="s">
        <v>172</v>
      </c>
      <c r="G82">
        <v>3822</v>
      </c>
      <c r="H82" s="151">
        <f t="shared" si="2"/>
        <v>22515.51</v>
      </c>
      <c r="I82" t="s">
        <v>12</v>
      </c>
      <c r="J82" s="1">
        <f>IFERROR(VLOOKUP(A82,'Base de Données année N'!A:J,10,0),"-")</f>
        <v>27175</v>
      </c>
      <c r="K82">
        <f t="shared" ca="1" si="3"/>
        <v>42</v>
      </c>
      <c r="Q82" s="53"/>
      <c r="R82" s="55"/>
      <c r="BE82" s="69">
        <v>22515.51</v>
      </c>
    </row>
    <row r="83" spans="1:57" x14ac:dyDescent="0.2">
      <c r="A83" s="2" t="s">
        <v>173</v>
      </c>
      <c r="B83" t="str">
        <f>IFERROR(VLOOKUP(A83,'Base de Données année N'!A:J,2,0),"-")</f>
        <v>DESROSES</v>
      </c>
      <c r="C83" t="str">
        <f>IFERROR(VLOOKUP(A83,'Base de Données année N'!A:J,3,0),"-")</f>
        <v>Martine</v>
      </c>
      <c r="D83" t="s">
        <v>10</v>
      </c>
      <c r="E83" t="str">
        <f>IFERROR(VLOOKUP(A83,'Base de Données année N'!A:J,5,0),"-")</f>
        <v>Paris</v>
      </c>
      <c r="F83" t="s">
        <v>135</v>
      </c>
      <c r="G83">
        <v>3119</v>
      </c>
      <c r="H83" s="151">
        <f t="shared" si="2"/>
        <v>24834.45</v>
      </c>
      <c r="I83" t="s">
        <v>12</v>
      </c>
      <c r="J83" s="1">
        <f>IFERROR(VLOOKUP(A83,'Base de Données année N'!A:J,10,0),"-")</f>
        <v>31104</v>
      </c>
      <c r="K83">
        <f t="shared" ca="1" si="3"/>
        <v>31</v>
      </c>
      <c r="Q83" s="53"/>
      <c r="R83" s="55"/>
      <c r="BE83" s="69">
        <v>24834.45</v>
      </c>
    </row>
    <row r="84" spans="1:57" x14ac:dyDescent="0.2">
      <c r="A84" s="2" t="s">
        <v>175</v>
      </c>
      <c r="B84" t="str">
        <f>IFERROR(VLOOKUP(A84,'Base de Données année N'!A:J,2,0),"-")</f>
        <v>DESTAIN</v>
      </c>
      <c r="C84" t="str">
        <f>IFERROR(VLOOKUP(A84,'Base de Données année N'!A:J,3,0),"-")</f>
        <v>Roseline</v>
      </c>
      <c r="D84" t="s">
        <v>19</v>
      </c>
      <c r="E84" t="str">
        <f>IFERROR(VLOOKUP(A84,'Base de Données année N'!A:J,5,0),"-")</f>
        <v>Paris</v>
      </c>
      <c r="F84" t="s">
        <v>158</v>
      </c>
      <c r="G84">
        <v>3152</v>
      </c>
      <c r="H84" s="151">
        <f t="shared" si="2"/>
        <v>45029.47</v>
      </c>
      <c r="I84" t="s">
        <v>12</v>
      </c>
      <c r="J84" s="1">
        <f>IFERROR(VLOOKUP(A84,'Base de Données année N'!A:J,10,0),"-")</f>
        <v>26721</v>
      </c>
      <c r="K84">
        <f t="shared" ca="1" si="3"/>
        <v>43</v>
      </c>
      <c r="Q84" s="53"/>
      <c r="R84" s="55"/>
      <c r="BE84" s="69">
        <v>45029.47</v>
      </c>
    </row>
    <row r="85" spans="1:57" x14ac:dyDescent="0.2">
      <c r="A85" s="2" t="s">
        <v>177</v>
      </c>
      <c r="B85" t="str">
        <f>IFERROR(VLOOKUP(A85,'Base de Données année N'!A:J,2,0),"-")</f>
        <v>D'HÉROUVILLE</v>
      </c>
      <c r="C85" t="str">
        <f>IFERROR(VLOOKUP(A85,'Base de Données année N'!A:J,3,0),"-")</f>
        <v>Yolande</v>
      </c>
      <c r="D85" t="s">
        <v>10</v>
      </c>
      <c r="E85" t="str">
        <f>IFERROR(VLOOKUP(A85,'Base de Données année N'!A:J,5,0),"-")</f>
        <v>Strasbourg</v>
      </c>
      <c r="F85" t="s">
        <v>178</v>
      </c>
      <c r="G85">
        <v>3259</v>
      </c>
      <c r="H85" s="151">
        <f t="shared" si="2"/>
        <v>23377.7</v>
      </c>
      <c r="I85" t="s">
        <v>12</v>
      </c>
      <c r="J85" s="1">
        <f>IFERROR(VLOOKUP(A85,'Base de Données année N'!A:J,10,0),"-")</f>
        <v>26474</v>
      </c>
      <c r="K85">
        <f t="shared" ca="1" si="3"/>
        <v>44</v>
      </c>
      <c r="Q85" s="53"/>
      <c r="R85" s="55"/>
      <c r="BE85" s="69">
        <v>23377.7</v>
      </c>
    </row>
    <row r="86" spans="1:57" x14ac:dyDescent="0.2">
      <c r="A86" s="2" t="s">
        <v>179</v>
      </c>
      <c r="B86" t="str">
        <f>IFERROR(VLOOKUP(A86,'Base de Données année N'!A:J,2,0),"-")</f>
        <v>DI</v>
      </c>
      <c r="C86" t="str">
        <f>IFERROR(VLOOKUP(A86,'Base de Données année N'!A:J,3,0),"-")</f>
        <v>Nadine</v>
      </c>
      <c r="D86" t="s">
        <v>10</v>
      </c>
      <c r="E86" t="str">
        <f>IFERROR(VLOOKUP(A86,'Base de Données année N'!A:J,5,0),"-")</f>
        <v>Paris</v>
      </c>
      <c r="F86" t="s">
        <v>180</v>
      </c>
      <c r="G86">
        <v>3727</v>
      </c>
      <c r="H86" s="151">
        <f t="shared" si="2"/>
        <v>24138.36</v>
      </c>
      <c r="I86" t="s">
        <v>12</v>
      </c>
      <c r="J86" s="1">
        <f>IFERROR(VLOOKUP(A86,'Base de Données année N'!A:J,10,0),"-")</f>
        <v>24569</v>
      </c>
      <c r="K86">
        <f t="shared" ca="1" si="3"/>
        <v>49</v>
      </c>
      <c r="Q86" s="53"/>
      <c r="R86" s="55"/>
      <c r="BE86" s="69">
        <v>24138.36</v>
      </c>
    </row>
    <row r="87" spans="1:57" x14ac:dyDescent="0.2">
      <c r="A87" s="2" t="s">
        <v>181</v>
      </c>
      <c r="B87" t="str">
        <f>IFERROR(VLOOKUP(A87,'Base de Données année N'!A:J,2,0),"-")</f>
        <v>DONG</v>
      </c>
      <c r="C87" t="str">
        <f>IFERROR(VLOOKUP(A87,'Base de Données année N'!A:J,3,0),"-")</f>
        <v>Laetitia</v>
      </c>
      <c r="D87" t="s">
        <v>10</v>
      </c>
      <c r="E87" t="str">
        <f>IFERROR(VLOOKUP(A87,'Base de Données année N'!A:J,5,0),"-")</f>
        <v>Nice</v>
      </c>
      <c r="F87" t="s">
        <v>16</v>
      </c>
      <c r="G87">
        <v>3647</v>
      </c>
      <c r="H87" s="151">
        <f t="shared" si="2"/>
        <v>24477.5</v>
      </c>
      <c r="I87" t="s">
        <v>12</v>
      </c>
      <c r="J87" s="1">
        <f>IFERROR(VLOOKUP(A87,'Base de Données année N'!A:J,10,0),"-")</f>
        <v>33129</v>
      </c>
      <c r="K87">
        <f t="shared" ca="1" si="3"/>
        <v>26</v>
      </c>
      <c r="Q87" s="53"/>
      <c r="R87" s="55"/>
      <c r="BE87" s="69">
        <v>24477.5</v>
      </c>
    </row>
    <row r="88" spans="1:57" x14ac:dyDescent="0.2">
      <c r="A88" s="2" t="s">
        <v>182</v>
      </c>
      <c r="B88" t="str">
        <f>IFERROR(VLOOKUP(A88,'Base de Données année N'!A:J,2,0),"-")</f>
        <v>DORLEANS</v>
      </c>
      <c r="C88" t="str">
        <f>IFERROR(VLOOKUP(A88,'Base de Données année N'!A:J,3,0),"-")</f>
        <v>François-Xavier</v>
      </c>
      <c r="D88" t="s">
        <v>15</v>
      </c>
      <c r="E88" t="str">
        <f>IFERROR(VLOOKUP(A88,'Base de Données année N'!A:J,5,0),"-")</f>
        <v>Nice</v>
      </c>
      <c r="F88" t="s">
        <v>183</v>
      </c>
      <c r="G88">
        <v>3162</v>
      </c>
      <c r="H88" s="151">
        <f t="shared" si="2"/>
        <v>41650.01</v>
      </c>
      <c r="I88" t="s">
        <v>17</v>
      </c>
      <c r="J88" s="1">
        <f>IFERROR(VLOOKUP(A88,'Base de Données année N'!A:J,10,0),"-")</f>
        <v>21150</v>
      </c>
      <c r="K88">
        <f t="shared" ca="1" si="3"/>
        <v>59</v>
      </c>
      <c r="Q88" s="53"/>
      <c r="R88" s="55"/>
      <c r="BE88" s="69">
        <v>41650.01</v>
      </c>
    </row>
    <row r="89" spans="1:57" x14ac:dyDescent="0.2">
      <c r="A89" s="2" t="s">
        <v>184</v>
      </c>
      <c r="B89" t="str">
        <f>IFERROR(VLOOKUP(A89,'Base de Données année N'!A:J,2,0),"-")</f>
        <v>DORLEANS</v>
      </c>
      <c r="C89" t="str">
        <f>IFERROR(VLOOKUP(A89,'Base de Données année N'!A:J,3,0),"-")</f>
        <v>Jérémie</v>
      </c>
      <c r="D89" t="s">
        <v>10</v>
      </c>
      <c r="E89" t="str">
        <f>IFERROR(VLOOKUP(A89,'Base de Données année N'!A:J,5,0),"-")</f>
        <v>Paris</v>
      </c>
      <c r="F89" t="s">
        <v>452</v>
      </c>
      <c r="G89">
        <v>3409</v>
      </c>
      <c r="H89" s="151">
        <f t="shared" si="2"/>
        <v>25006.240000000002</v>
      </c>
      <c r="I89" t="s">
        <v>17</v>
      </c>
      <c r="J89" s="1">
        <f>IFERROR(VLOOKUP(A89,'Base de Données année N'!A:J,10,0),"-")</f>
        <v>33146</v>
      </c>
      <c r="K89">
        <f t="shared" ca="1" si="3"/>
        <v>26</v>
      </c>
      <c r="Q89" s="53"/>
      <c r="R89" s="55"/>
      <c r="BE89" s="69">
        <v>25006.240000000002</v>
      </c>
    </row>
    <row r="90" spans="1:57" x14ac:dyDescent="0.2">
      <c r="A90" s="2" t="s">
        <v>186</v>
      </c>
      <c r="B90" t="str">
        <f>IFERROR(VLOOKUP(A90,'Base de Données année N'!A:J,2,0),"-")</f>
        <v>DOUCOURE</v>
      </c>
      <c r="C90" t="str">
        <f>IFERROR(VLOOKUP(A90,'Base de Données année N'!A:J,3,0),"-")</f>
        <v>Sébastien</v>
      </c>
      <c r="D90" t="s">
        <v>10</v>
      </c>
      <c r="E90" t="str">
        <f>IFERROR(VLOOKUP(A90,'Base de Données année N'!A:J,5,0),"-")</f>
        <v>Nice</v>
      </c>
      <c r="F90" t="s">
        <v>187</v>
      </c>
      <c r="G90">
        <v>3114</v>
      </c>
      <c r="H90" s="151">
        <f t="shared" si="2"/>
        <v>25241.25</v>
      </c>
      <c r="I90" t="s">
        <v>17</v>
      </c>
      <c r="J90" s="1">
        <f>IFERROR(VLOOKUP(A90,'Base de Données année N'!A:J,10,0),"-")</f>
        <v>34685</v>
      </c>
      <c r="K90">
        <f t="shared" ca="1" si="3"/>
        <v>22</v>
      </c>
      <c r="Q90" s="53"/>
      <c r="R90" s="55"/>
      <c r="BE90" s="69">
        <v>25241.25</v>
      </c>
    </row>
    <row r="91" spans="1:57" x14ac:dyDescent="0.2">
      <c r="A91" s="2" t="s">
        <v>189</v>
      </c>
      <c r="B91" t="str">
        <f>IFERROR(VLOOKUP(A91,'Base de Données année N'!A:J,2,0),"-")</f>
        <v>DUPRÉ</v>
      </c>
      <c r="C91" t="str">
        <f>IFERROR(VLOOKUP(A91,'Base de Données année N'!A:J,3,0),"-")</f>
        <v>Sophie</v>
      </c>
      <c r="D91" t="s">
        <v>15</v>
      </c>
      <c r="E91" t="str">
        <f>IFERROR(VLOOKUP(A91,'Base de Données année N'!A:J,5,0),"-")</f>
        <v>Nice</v>
      </c>
      <c r="F91" t="s">
        <v>190</v>
      </c>
      <c r="G91">
        <v>3075</v>
      </c>
      <c r="H91" s="151">
        <f t="shared" si="2"/>
        <v>40241.21</v>
      </c>
      <c r="I91" t="s">
        <v>12</v>
      </c>
      <c r="J91" s="1">
        <f>IFERROR(VLOOKUP(A91,'Base de Données année N'!A:J,10,0),"-")</f>
        <v>22640</v>
      </c>
      <c r="K91">
        <f t="shared" ca="1" si="3"/>
        <v>55</v>
      </c>
      <c r="Q91" s="53"/>
      <c r="R91" s="55"/>
      <c r="BE91" s="69">
        <v>40241.21</v>
      </c>
    </row>
    <row r="92" spans="1:57" x14ac:dyDescent="0.2">
      <c r="A92" s="2" t="s">
        <v>192</v>
      </c>
      <c r="B92" t="str">
        <f>IFERROR(VLOOKUP(A92,'Base de Données année N'!A:J,2,0),"-")</f>
        <v>DUROC</v>
      </c>
      <c r="C92" t="str">
        <f>IFERROR(VLOOKUP(A92,'Base de Données année N'!A:J,3,0),"-")</f>
        <v>Annie</v>
      </c>
      <c r="D92" t="s">
        <v>10</v>
      </c>
      <c r="E92" t="str">
        <f>IFERROR(VLOOKUP(A92,'Base de Données année N'!A:J,5,0),"-")</f>
        <v>Nice</v>
      </c>
      <c r="F92" t="s">
        <v>73</v>
      </c>
      <c r="G92">
        <v>3819</v>
      </c>
      <c r="H92" s="151">
        <f t="shared" si="2"/>
        <v>25466.14</v>
      </c>
      <c r="I92" t="s">
        <v>12</v>
      </c>
      <c r="J92" s="1">
        <f>IFERROR(VLOOKUP(A92,'Base de Données année N'!A:J,10,0),"-")</f>
        <v>24008</v>
      </c>
      <c r="K92">
        <f t="shared" ca="1" si="3"/>
        <v>51</v>
      </c>
      <c r="Q92" s="53"/>
      <c r="R92" s="55"/>
      <c r="BE92" s="69">
        <v>25466.14</v>
      </c>
    </row>
    <row r="93" spans="1:57" x14ac:dyDescent="0.2">
      <c r="A93" s="2" t="s">
        <v>381</v>
      </c>
      <c r="B93" t="str">
        <f>IFERROR(VLOOKUP(A93,'Base de Données année N'!A:J,2,0),"-")</f>
        <v>EGREVE</v>
      </c>
      <c r="C93" t="str">
        <f>IFERROR(VLOOKUP(A93,'Base de Données année N'!A:J,3,0),"-")</f>
        <v>Jean-René</v>
      </c>
      <c r="D93" t="s">
        <v>85</v>
      </c>
      <c r="E93" t="str">
        <f>IFERROR(VLOOKUP(A93,'Base de Données année N'!A:J,5,0),"-")</f>
        <v>Nice</v>
      </c>
      <c r="F93" t="s">
        <v>382</v>
      </c>
      <c r="G93">
        <v>3629</v>
      </c>
      <c r="H93" s="151">
        <f t="shared" si="2"/>
        <v>95227.83</v>
      </c>
      <c r="I93" t="s">
        <v>17</v>
      </c>
      <c r="J93" s="1">
        <f>IFERROR(VLOOKUP(A93,'Base de Données année N'!A:J,10,0),"-")</f>
        <v>24152</v>
      </c>
      <c r="K93">
        <f t="shared" ca="1" si="3"/>
        <v>50</v>
      </c>
      <c r="Q93" s="53"/>
      <c r="R93" s="55"/>
      <c r="BE93" s="69">
        <v>95227.83</v>
      </c>
    </row>
    <row r="94" spans="1:57" x14ac:dyDescent="0.2">
      <c r="A94" s="2" t="s">
        <v>197</v>
      </c>
      <c r="B94" t="str">
        <f>IFERROR(VLOOKUP(A94,'Base de Données année N'!A:J,2,0),"-")</f>
        <v>EL KAABI</v>
      </c>
      <c r="C94" t="str">
        <f>IFERROR(VLOOKUP(A94,'Base de Données année N'!A:J,3,0),"-")</f>
        <v>Nicole</v>
      </c>
      <c r="D94" t="s">
        <v>10</v>
      </c>
      <c r="E94" t="str">
        <f>IFERROR(VLOOKUP(A94,'Base de Données année N'!A:J,5,0),"-")</f>
        <v>Paris</v>
      </c>
      <c r="F94" t="s">
        <v>198</v>
      </c>
      <c r="G94">
        <v>3172</v>
      </c>
      <c r="H94" s="151">
        <f t="shared" si="2"/>
        <v>25900.03</v>
      </c>
      <c r="I94" t="s">
        <v>12</v>
      </c>
      <c r="J94" s="1">
        <f>IFERROR(VLOOKUP(A94,'Base de Données année N'!A:J,10,0),"-")</f>
        <v>27357</v>
      </c>
      <c r="K94">
        <f t="shared" ca="1" si="3"/>
        <v>42</v>
      </c>
      <c r="Q94" s="53"/>
      <c r="R94" s="55"/>
      <c r="BE94" s="69">
        <v>25900.03</v>
      </c>
    </row>
    <row r="95" spans="1:57" x14ac:dyDescent="0.2">
      <c r="A95" s="2" t="s">
        <v>200</v>
      </c>
      <c r="B95" t="str">
        <f>IFERROR(VLOOKUP(A95,'Base de Données année N'!A:J,2,0),"-")</f>
        <v>FALZON</v>
      </c>
      <c r="C95" t="str">
        <f>IFERROR(VLOOKUP(A95,'Base de Données année N'!A:J,3,0),"-")</f>
        <v>Patricia</v>
      </c>
      <c r="D95" t="s">
        <v>10</v>
      </c>
      <c r="E95" t="str">
        <f>IFERROR(VLOOKUP(A95,'Base de Données année N'!A:J,5,0),"-")</f>
        <v>Paris</v>
      </c>
      <c r="F95" t="s">
        <v>201</v>
      </c>
      <c r="G95">
        <v>3673</v>
      </c>
      <c r="H95" s="151">
        <f t="shared" si="2"/>
        <v>27675.19</v>
      </c>
      <c r="I95" t="s">
        <v>12</v>
      </c>
      <c r="J95" s="1">
        <f>IFERROR(VLOOKUP(A95,'Base de Données année N'!A:J,10,0),"-")</f>
        <v>26120</v>
      </c>
      <c r="K95">
        <f t="shared" ca="1" si="3"/>
        <v>45</v>
      </c>
      <c r="Q95" s="53"/>
      <c r="R95" s="55"/>
      <c r="BE95" s="69">
        <v>27675.19</v>
      </c>
    </row>
    <row r="96" spans="1:57" x14ac:dyDescent="0.2">
      <c r="A96" s="2" t="s">
        <v>202</v>
      </c>
      <c r="B96" t="str">
        <f>IFERROR(VLOOKUP(A96,'Base de Données année N'!A:J,2,0),"-")</f>
        <v>FARIDI</v>
      </c>
      <c r="C96" t="str">
        <f>IFERROR(VLOOKUP(A96,'Base de Données année N'!A:J,3,0),"-")</f>
        <v>Murielle</v>
      </c>
      <c r="D96" t="s">
        <v>10</v>
      </c>
      <c r="E96" t="str">
        <f>IFERROR(VLOOKUP(A96,'Base de Données année N'!A:J,5,0),"-")</f>
        <v>Paris</v>
      </c>
      <c r="G96">
        <v>3861</v>
      </c>
      <c r="H96" s="151">
        <f t="shared" si="2"/>
        <v>29054.84</v>
      </c>
      <c r="I96" t="s">
        <v>12</v>
      </c>
      <c r="J96" s="1">
        <f>IFERROR(VLOOKUP(A96,'Base de Données année N'!A:J,10,0),"-")</f>
        <v>28535</v>
      </c>
      <c r="K96">
        <f t="shared" ca="1" si="3"/>
        <v>38</v>
      </c>
      <c r="Q96" s="53"/>
      <c r="R96" s="55"/>
      <c r="BE96" s="69">
        <v>29054.84</v>
      </c>
    </row>
    <row r="97" spans="1:57" x14ac:dyDescent="0.2">
      <c r="A97" s="2" t="s">
        <v>204</v>
      </c>
      <c r="B97" t="str">
        <f>IFERROR(VLOOKUP(A97,'Base de Données année N'!A:J,2,0),"-")</f>
        <v>FAUCHEUX</v>
      </c>
      <c r="C97" t="str">
        <f>IFERROR(VLOOKUP(A97,'Base de Données année N'!A:J,3,0),"-")</f>
        <v>Michel</v>
      </c>
      <c r="D97" t="s">
        <v>19</v>
      </c>
      <c r="E97" t="str">
        <f>IFERROR(VLOOKUP(A97,'Base de Données année N'!A:J,5,0),"-")</f>
        <v>Paris</v>
      </c>
      <c r="F97" t="s">
        <v>205</v>
      </c>
      <c r="G97">
        <v>3557</v>
      </c>
      <c r="H97" s="151">
        <f t="shared" si="2"/>
        <v>45981.37</v>
      </c>
      <c r="I97" t="s">
        <v>17</v>
      </c>
      <c r="J97" s="1">
        <f>IFERROR(VLOOKUP(A97,'Base de Données année N'!A:J,10,0),"-")</f>
        <v>28789</v>
      </c>
      <c r="K97">
        <f t="shared" ca="1" si="3"/>
        <v>38</v>
      </c>
      <c r="Q97" s="53"/>
      <c r="R97" s="55"/>
      <c r="BE97" s="69">
        <v>45981.37</v>
      </c>
    </row>
    <row r="98" spans="1:57" x14ac:dyDescent="0.2">
      <c r="A98" s="2" t="s">
        <v>207</v>
      </c>
      <c r="B98" t="str">
        <f>IFERROR(VLOOKUP(A98,'Base de Données année N'!A:J,2,0),"-")</f>
        <v>FAUQUIER</v>
      </c>
      <c r="C98" t="str">
        <f>IFERROR(VLOOKUP(A98,'Base de Données année N'!A:J,3,0),"-")</f>
        <v>Mireille</v>
      </c>
      <c r="D98" t="s">
        <v>10</v>
      </c>
      <c r="E98" t="str">
        <f>IFERROR(VLOOKUP(A98,'Base de Données année N'!A:J,5,0),"-")</f>
        <v>Paris</v>
      </c>
      <c r="F98" t="s">
        <v>208</v>
      </c>
      <c r="G98">
        <v>3417</v>
      </c>
      <c r="H98" s="151">
        <f t="shared" si="2"/>
        <v>24463.5</v>
      </c>
      <c r="I98" t="s">
        <v>12</v>
      </c>
      <c r="J98" s="1">
        <f>IFERROR(VLOOKUP(A98,'Base de Données année N'!A:J,10,0),"-")</f>
        <v>24541</v>
      </c>
      <c r="K98">
        <f t="shared" ca="1" si="3"/>
        <v>49</v>
      </c>
      <c r="Q98" s="53"/>
      <c r="R98" s="55"/>
      <c r="BE98" s="69">
        <v>24463.5</v>
      </c>
    </row>
    <row r="99" spans="1:57" x14ac:dyDescent="0.2">
      <c r="A99" s="2" t="s">
        <v>210</v>
      </c>
      <c r="B99" t="str">
        <f>IFERROR(VLOOKUP(A99,'Base de Données année N'!A:J,2,0),"-")</f>
        <v>FAVRE</v>
      </c>
      <c r="C99" t="str">
        <f>IFERROR(VLOOKUP(A99,'Base de Données année N'!A:J,3,0),"-")</f>
        <v>Dany</v>
      </c>
      <c r="D99" t="s">
        <v>10</v>
      </c>
      <c r="E99" t="str">
        <f>IFERROR(VLOOKUP(A99,'Base de Données année N'!A:J,5,0),"-")</f>
        <v>Nice</v>
      </c>
      <c r="F99" t="s">
        <v>211</v>
      </c>
      <c r="G99">
        <v>3118</v>
      </c>
      <c r="H99" s="151">
        <f t="shared" si="2"/>
        <v>22637.41</v>
      </c>
      <c r="I99" t="s">
        <v>12</v>
      </c>
      <c r="J99" s="1">
        <f>IFERROR(VLOOKUP(A99,'Base de Données année N'!A:J,10,0),"-")</f>
        <v>24631</v>
      </c>
      <c r="K99">
        <f t="shared" ca="1" si="3"/>
        <v>49</v>
      </c>
      <c r="Q99" s="53"/>
      <c r="R99" s="55"/>
      <c r="BE99" s="69">
        <v>22637.41</v>
      </c>
    </row>
    <row r="100" spans="1:57" x14ac:dyDescent="0.2">
      <c r="A100" s="2" t="s">
        <v>167</v>
      </c>
      <c r="B100" t="str">
        <f>IFERROR(VLOOKUP(A100,'Base de Données année N'!A:J,2,0),"-")</f>
        <v>FEBVRE</v>
      </c>
      <c r="C100" t="str">
        <f>IFERROR(VLOOKUP(A100,'Base de Données année N'!A:J,3,0),"-")</f>
        <v>Denis</v>
      </c>
      <c r="D100" t="s">
        <v>85</v>
      </c>
      <c r="E100" t="str">
        <f>IFERROR(VLOOKUP(A100,'Base de Données année N'!A:J,5,0),"-")</f>
        <v>Nice</v>
      </c>
      <c r="F100" t="s">
        <v>90</v>
      </c>
      <c r="G100">
        <v>3717</v>
      </c>
      <c r="H100" s="151">
        <f t="shared" si="2"/>
        <v>84330.25</v>
      </c>
      <c r="I100" t="s">
        <v>17</v>
      </c>
      <c r="J100" s="1">
        <f>IFERROR(VLOOKUP(A100,'Base de Données année N'!A:J,10,0),"-")</f>
        <v>24128</v>
      </c>
      <c r="K100">
        <f t="shared" ca="1" si="3"/>
        <v>50</v>
      </c>
      <c r="Q100" s="53"/>
      <c r="R100" s="55"/>
      <c r="BE100" s="69">
        <v>84330.25</v>
      </c>
    </row>
    <row r="101" spans="1:57" x14ac:dyDescent="0.2">
      <c r="A101" s="2" t="s">
        <v>216</v>
      </c>
      <c r="B101" t="str">
        <f>IFERROR(VLOOKUP(A101,'Base de Données année N'!A:J,2,0),"-")</f>
        <v>FEDON</v>
      </c>
      <c r="C101" t="str">
        <f>IFERROR(VLOOKUP(A101,'Base de Données année N'!A:J,3,0),"-")</f>
        <v>Marie-Claude</v>
      </c>
      <c r="D101" t="s">
        <v>10</v>
      </c>
      <c r="E101" t="str">
        <f>IFERROR(VLOOKUP(A101,'Base de Données année N'!A:J,5,0),"-")</f>
        <v>Nice</v>
      </c>
      <c r="F101" t="s">
        <v>217</v>
      </c>
      <c r="G101">
        <v>3157</v>
      </c>
      <c r="H101" s="151">
        <f t="shared" si="2"/>
        <v>23791.05</v>
      </c>
      <c r="I101" t="s">
        <v>12</v>
      </c>
      <c r="J101" s="1">
        <f>IFERROR(VLOOKUP(A101,'Base de Données année N'!A:J,10,0),"-")</f>
        <v>25131</v>
      </c>
      <c r="K101">
        <f t="shared" ca="1" si="3"/>
        <v>48</v>
      </c>
      <c r="Q101" s="53"/>
      <c r="R101" s="55"/>
      <c r="BE101" s="69">
        <v>23791.05</v>
      </c>
    </row>
    <row r="102" spans="1:57" x14ac:dyDescent="0.2">
      <c r="A102" s="2" t="s">
        <v>451</v>
      </c>
      <c r="B102" t="str">
        <f>IFERROR(VLOOKUP(A102,'Base de Données année N'!A:J,2,0),"-")</f>
        <v>FERNANDEZ</v>
      </c>
      <c r="C102" t="str">
        <f>IFERROR(VLOOKUP(A102,'Base de Données année N'!A:J,3,0),"-")</f>
        <v>Yvette</v>
      </c>
      <c r="D102" t="s">
        <v>85</v>
      </c>
      <c r="E102" t="str">
        <f>IFERROR(VLOOKUP(A102,'Base de Données année N'!A:J,5,0),"-")</f>
        <v>Paris</v>
      </c>
      <c r="F102" t="s">
        <v>452</v>
      </c>
      <c r="G102">
        <v>3984</v>
      </c>
      <c r="H102" s="151">
        <f t="shared" si="2"/>
        <v>91026.35</v>
      </c>
      <c r="I102" t="s">
        <v>12</v>
      </c>
      <c r="J102" s="1">
        <f>IFERROR(VLOOKUP(A102,'Base de Données année N'!A:J,10,0),"-")</f>
        <v>23132</v>
      </c>
      <c r="K102">
        <f t="shared" ca="1" si="3"/>
        <v>53</v>
      </c>
      <c r="Q102" s="53"/>
      <c r="R102" s="55"/>
      <c r="BE102" s="69">
        <v>91026.35</v>
      </c>
    </row>
    <row r="103" spans="1:57" x14ac:dyDescent="0.2">
      <c r="A103" s="2" t="s">
        <v>219</v>
      </c>
      <c r="B103" t="str">
        <f>IFERROR(VLOOKUP(A103,'Base de Données année N'!A:J,2,0),"-")</f>
        <v>FERNANDEZ</v>
      </c>
      <c r="C103" t="str">
        <f>IFERROR(VLOOKUP(A103,'Base de Données année N'!A:J,3,0),"-")</f>
        <v>Yvette</v>
      </c>
      <c r="D103" t="s">
        <v>15</v>
      </c>
      <c r="E103" t="str">
        <f>IFERROR(VLOOKUP(A103,'Base de Données année N'!A:J,5,0),"-")</f>
        <v>Strasbourg</v>
      </c>
      <c r="F103" t="s">
        <v>88</v>
      </c>
      <c r="G103">
        <v>3736</v>
      </c>
      <c r="H103" s="151">
        <f t="shared" si="2"/>
        <v>34657.760000000002</v>
      </c>
      <c r="I103" t="s">
        <v>12</v>
      </c>
      <c r="J103" s="1">
        <f>IFERROR(VLOOKUP(A103,'Base de Données année N'!A:J,10,0),"-")</f>
        <v>27213</v>
      </c>
      <c r="K103">
        <f t="shared" ca="1" si="3"/>
        <v>42</v>
      </c>
      <c r="Q103" s="53"/>
      <c r="R103" s="55"/>
      <c r="BE103" s="69">
        <v>34657.760000000002</v>
      </c>
    </row>
    <row r="104" spans="1:57" x14ac:dyDescent="0.2">
      <c r="A104" s="2" t="s">
        <v>221</v>
      </c>
      <c r="B104" t="str">
        <f>IFERROR(VLOOKUP(A104,'Base de Données année N'!A:J,2,0),"-")</f>
        <v>FERRAND</v>
      </c>
      <c r="C104" t="str">
        <f>IFERROR(VLOOKUP(A104,'Base de Données année N'!A:J,3,0),"-")</f>
        <v>Sophie</v>
      </c>
      <c r="D104" t="s">
        <v>15</v>
      </c>
      <c r="E104" t="str">
        <f>IFERROR(VLOOKUP(A104,'Base de Données année N'!A:J,5,0),"-")</f>
        <v>Nice</v>
      </c>
      <c r="F104" t="s">
        <v>211</v>
      </c>
      <c r="G104">
        <v>3122</v>
      </c>
      <c r="H104" s="151">
        <f t="shared" si="2"/>
        <v>31499.69</v>
      </c>
      <c r="I104" t="s">
        <v>12</v>
      </c>
      <c r="J104" s="1">
        <f>IFERROR(VLOOKUP(A104,'Base de Données année N'!A:J,10,0),"-")</f>
        <v>35044</v>
      </c>
      <c r="K104">
        <f t="shared" ca="1" si="3"/>
        <v>21</v>
      </c>
      <c r="Q104" s="53"/>
      <c r="R104" s="55"/>
      <c r="BE104" s="69">
        <v>31499.69</v>
      </c>
    </row>
    <row r="105" spans="1:57" x14ac:dyDescent="0.2">
      <c r="A105" s="2" t="s">
        <v>222</v>
      </c>
      <c r="B105" t="str">
        <f>IFERROR(VLOOKUP(A105,'Base de Données année N'!A:J,2,0),"-")</f>
        <v>FILLEAU</v>
      </c>
      <c r="C105" t="str">
        <f>IFERROR(VLOOKUP(A105,'Base de Données année N'!A:J,3,0),"-")</f>
        <v>Sylvie</v>
      </c>
      <c r="D105" t="s">
        <v>19</v>
      </c>
      <c r="E105" t="str">
        <f>IFERROR(VLOOKUP(A105,'Base de Données année N'!A:J,5,0),"-")</f>
        <v>Paris</v>
      </c>
      <c r="F105" t="s">
        <v>39</v>
      </c>
      <c r="G105">
        <v>3137</v>
      </c>
      <c r="H105" s="151">
        <f t="shared" si="2"/>
        <v>46694.47</v>
      </c>
      <c r="I105" t="s">
        <v>12</v>
      </c>
      <c r="J105" s="1">
        <f>IFERROR(VLOOKUP(A105,'Base de Données année N'!A:J,10,0),"-")</f>
        <v>27499</v>
      </c>
      <c r="K105">
        <f t="shared" ca="1" si="3"/>
        <v>41</v>
      </c>
      <c r="Q105" s="53"/>
      <c r="R105" s="55"/>
      <c r="BE105" s="69">
        <v>46694.47</v>
      </c>
    </row>
    <row r="106" spans="1:57" x14ac:dyDescent="0.2">
      <c r="A106" s="2" t="s">
        <v>223</v>
      </c>
      <c r="B106" t="str">
        <f>IFERROR(VLOOKUP(A106,'Base de Données année N'!A:J,2,0),"-")</f>
        <v>FITOUSSI</v>
      </c>
      <c r="C106" t="str">
        <f>IFERROR(VLOOKUP(A106,'Base de Données année N'!A:J,3,0),"-")</f>
        <v>Samuel</v>
      </c>
      <c r="D106" t="s">
        <v>85</v>
      </c>
      <c r="E106" t="str">
        <f>IFERROR(VLOOKUP(A106,'Base de Données année N'!A:J,5,0),"-")</f>
        <v>Paris</v>
      </c>
      <c r="G106">
        <v>3554</v>
      </c>
      <c r="H106" s="151">
        <f t="shared" si="2"/>
        <v>84589.440000000002</v>
      </c>
      <c r="I106" t="s">
        <v>17</v>
      </c>
      <c r="J106" s="1">
        <f>IFERROR(VLOOKUP(A106,'Base de Données année N'!A:J,10,0),"-")</f>
        <v>26953</v>
      </c>
      <c r="K106">
        <f t="shared" ca="1" si="3"/>
        <v>43</v>
      </c>
      <c r="Q106" s="53"/>
      <c r="R106" s="55"/>
      <c r="BE106" s="69">
        <v>84589.440000000002</v>
      </c>
    </row>
    <row r="107" spans="1:57" x14ac:dyDescent="0.2">
      <c r="A107" s="2" t="s">
        <v>224</v>
      </c>
      <c r="B107" t="str">
        <f>IFERROR(VLOOKUP(A107,'Base de Données année N'!A:J,2,0),"-")</f>
        <v>FOURNOL</v>
      </c>
      <c r="C107" t="str">
        <f>IFERROR(VLOOKUP(A107,'Base de Données année N'!A:J,3,0),"-")</f>
        <v>Nathalie</v>
      </c>
      <c r="D107" t="s">
        <v>15</v>
      </c>
      <c r="E107" t="str">
        <f>IFERROR(VLOOKUP(A107,'Base de Données année N'!A:J,5,0),"-")</f>
        <v>Paris</v>
      </c>
      <c r="F107" t="s">
        <v>135</v>
      </c>
      <c r="G107">
        <v>3331</v>
      </c>
      <c r="H107" s="151">
        <f t="shared" si="2"/>
        <v>29614.91</v>
      </c>
      <c r="I107" t="s">
        <v>12</v>
      </c>
      <c r="J107" s="1">
        <f>IFERROR(VLOOKUP(A107,'Base de Données année N'!A:J,10,0),"-")</f>
        <v>35002</v>
      </c>
      <c r="K107">
        <f t="shared" ca="1" si="3"/>
        <v>21</v>
      </c>
      <c r="Q107" s="53"/>
      <c r="R107" s="55"/>
      <c r="BE107" s="69">
        <v>29614.91</v>
      </c>
    </row>
    <row r="108" spans="1:57" x14ac:dyDescent="0.2">
      <c r="A108" s="2" t="s">
        <v>226</v>
      </c>
      <c r="B108" t="str">
        <f>IFERROR(VLOOKUP(A108,'Base de Données année N'!A:J,2,0),"-")</f>
        <v>FRANÇOIS</v>
      </c>
      <c r="C108" t="str">
        <f>IFERROR(VLOOKUP(A108,'Base de Données année N'!A:J,3,0),"-")</f>
        <v>Anne-Sophie</v>
      </c>
      <c r="D108" t="s">
        <v>10</v>
      </c>
      <c r="E108" t="str">
        <f>IFERROR(VLOOKUP(A108,'Base de Données année N'!A:J,5,0),"-")</f>
        <v>Nice</v>
      </c>
      <c r="F108" t="s">
        <v>227</v>
      </c>
      <c r="G108">
        <v>3093</v>
      </c>
      <c r="H108" s="151">
        <f t="shared" si="2"/>
        <v>23028.44</v>
      </c>
      <c r="I108" t="s">
        <v>12</v>
      </c>
      <c r="J108" s="1">
        <f>IFERROR(VLOOKUP(A108,'Base de Données année N'!A:J,10,0),"-")</f>
        <v>32106</v>
      </c>
      <c r="K108">
        <f t="shared" ca="1" si="3"/>
        <v>29</v>
      </c>
      <c r="Q108" s="53"/>
      <c r="R108" s="55"/>
      <c r="BE108" s="69">
        <v>23028.44</v>
      </c>
    </row>
    <row r="109" spans="1:57" x14ac:dyDescent="0.2">
      <c r="A109" s="2" t="s">
        <v>228</v>
      </c>
      <c r="B109" t="str">
        <f>IFERROR(VLOOKUP(A109,'Base de Données année N'!A:J,2,0),"-")</f>
        <v>FRETTE</v>
      </c>
      <c r="C109" t="str">
        <f>IFERROR(VLOOKUP(A109,'Base de Données année N'!A:J,3,0),"-")</f>
        <v>Cédric</v>
      </c>
      <c r="D109" t="s">
        <v>10</v>
      </c>
      <c r="E109" t="str">
        <f>IFERROR(VLOOKUP(A109,'Base de Données année N'!A:J,5,0),"-")</f>
        <v>Nice</v>
      </c>
      <c r="F109" t="s">
        <v>165</v>
      </c>
      <c r="G109">
        <v>3969</v>
      </c>
      <c r="H109" s="151">
        <f t="shared" si="2"/>
        <v>28297.61</v>
      </c>
      <c r="I109" t="s">
        <v>17</v>
      </c>
      <c r="J109" s="1">
        <f>IFERROR(VLOOKUP(A109,'Base de Données année N'!A:J,10,0),"-")</f>
        <v>32339</v>
      </c>
      <c r="K109">
        <f t="shared" ca="1" si="3"/>
        <v>28</v>
      </c>
      <c r="Q109" s="53"/>
      <c r="R109" s="55"/>
      <c r="BE109" s="69">
        <v>28297.61</v>
      </c>
    </row>
    <row r="110" spans="1:57" x14ac:dyDescent="0.2">
      <c r="A110" s="2" t="s">
        <v>350</v>
      </c>
      <c r="B110" t="str">
        <f>IFERROR(VLOOKUP(A110,'Base de Données année N'!A:J,2,0),"-")</f>
        <v>FREYSSINET</v>
      </c>
      <c r="C110" t="str">
        <f>IFERROR(VLOOKUP(A110,'Base de Données année N'!A:J,3,0),"-")</f>
        <v>Jean-José</v>
      </c>
      <c r="D110" t="s">
        <v>85</v>
      </c>
      <c r="E110" t="str">
        <f>IFERROR(VLOOKUP(A110,'Base de Données année N'!A:J,5,0),"-")</f>
        <v>Lille</v>
      </c>
      <c r="F110" t="s">
        <v>351</v>
      </c>
      <c r="G110">
        <v>3181</v>
      </c>
      <c r="H110" s="151">
        <f t="shared" si="2"/>
        <v>106225.49</v>
      </c>
      <c r="I110" t="s">
        <v>17</v>
      </c>
      <c r="J110" s="1">
        <f>IFERROR(VLOOKUP(A110,'Base de Données année N'!A:J,10,0),"-")</f>
        <v>24582</v>
      </c>
      <c r="K110">
        <f t="shared" ca="1" si="3"/>
        <v>49</v>
      </c>
      <c r="Q110" s="53"/>
      <c r="R110" s="55"/>
      <c r="BE110" s="69">
        <v>106225.49</v>
      </c>
    </row>
    <row r="111" spans="1:57" x14ac:dyDescent="0.2">
      <c r="A111" s="2" t="s">
        <v>232</v>
      </c>
      <c r="B111" t="str">
        <f>IFERROR(VLOOKUP(A111,'Base de Données année N'!A:J,2,0),"-")</f>
        <v>FREYSSINET</v>
      </c>
      <c r="C111" t="str">
        <f>IFERROR(VLOOKUP(A111,'Base de Données année N'!A:J,3,0),"-")</f>
        <v>Ludovic</v>
      </c>
      <c r="D111" t="s">
        <v>10</v>
      </c>
      <c r="E111" t="str">
        <f>IFERROR(VLOOKUP(A111,'Base de Données année N'!A:J,5,0),"-")</f>
        <v>Strasbourg</v>
      </c>
      <c r="F111" t="s">
        <v>90</v>
      </c>
      <c r="G111">
        <v>3703</v>
      </c>
      <c r="H111" s="151">
        <f t="shared" si="2"/>
        <v>24300.25</v>
      </c>
      <c r="I111" t="s">
        <v>17</v>
      </c>
      <c r="J111" s="1">
        <f>IFERROR(VLOOKUP(A111,'Base de Données année N'!A:J,10,0),"-")</f>
        <v>34632</v>
      </c>
      <c r="K111">
        <f t="shared" ca="1" si="3"/>
        <v>22</v>
      </c>
      <c r="Q111" s="53"/>
      <c r="R111" s="55"/>
      <c r="BE111" s="69">
        <v>24300.25</v>
      </c>
    </row>
    <row r="112" spans="1:57" x14ac:dyDescent="0.2">
      <c r="A112" s="2" t="s">
        <v>234</v>
      </c>
      <c r="B112" t="str">
        <f>IFERROR(VLOOKUP(A112,'Base de Données année N'!A:J,2,0),"-")</f>
        <v>FREYSSINET</v>
      </c>
      <c r="C112" t="str">
        <f>IFERROR(VLOOKUP(A112,'Base de Données année N'!A:J,3,0),"-")</f>
        <v>Maud</v>
      </c>
      <c r="D112" t="s">
        <v>19</v>
      </c>
      <c r="E112" t="str">
        <f>IFERROR(VLOOKUP(A112,'Base de Données année N'!A:J,5,0),"-")</f>
        <v>Nice</v>
      </c>
      <c r="F112" t="s">
        <v>235</v>
      </c>
      <c r="G112">
        <v>3780</v>
      </c>
      <c r="H112" s="151">
        <f t="shared" si="2"/>
        <v>45007.5</v>
      </c>
      <c r="I112" t="s">
        <v>17</v>
      </c>
      <c r="J112" s="1">
        <f>IFERROR(VLOOKUP(A112,'Base de Données année N'!A:J,10,0),"-")</f>
        <v>33418</v>
      </c>
      <c r="K112">
        <f t="shared" ca="1" si="3"/>
        <v>25</v>
      </c>
      <c r="Q112" s="53"/>
      <c r="R112" s="55"/>
      <c r="BE112" s="69">
        <v>45007.5</v>
      </c>
    </row>
    <row r="113" spans="1:57" x14ac:dyDescent="0.2">
      <c r="A113" s="2" t="s">
        <v>237</v>
      </c>
      <c r="B113" t="str">
        <f>IFERROR(VLOOKUP(A113,'Base de Données année N'!A:J,2,0),"-")</f>
        <v>FRISA</v>
      </c>
      <c r="C113" t="str">
        <f>IFERROR(VLOOKUP(A113,'Base de Données année N'!A:J,3,0),"-")</f>
        <v>Brigitte</v>
      </c>
      <c r="D113" t="s">
        <v>10</v>
      </c>
      <c r="E113" t="str">
        <f>IFERROR(VLOOKUP(A113,'Base de Données année N'!A:J,5,0),"-")</f>
        <v>Nice</v>
      </c>
      <c r="F113" t="s">
        <v>141</v>
      </c>
      <c r="G113">
        <v>3112</v>
      </c>
      <c r="H113" s="151">
        <f t="shared" si="2"/>
        <v>20810.87</v>
      </c>
      <c r="I113" t="s">
        <v>12</v>
      </c>
      <c r="J113" s="1">
        <f>IFERROR(VLOOKUP(A113,'Base de Données année N'!A:J,10,0),"-")</f>
        <v>26435</v>
      </c>
      <c r="K113">
        <f t="shared" ca="1" si="3"/>
        <v>44</v>
      </c>
      <c r="Q113" s="53"/>
      <c r="R113" s="55"/>
      <c r="BE113" s="69">
        <v>20810.87</v>
      </c>
    </row>
    <row r="114" spans="1:57" x14ac:dyDescent="0.2">
      <c r="A114" s="2" t="s">
        <v>150</v>
      </c>
      <c r="B114" t="str">
        <f>IFERROR(VLOOKUP(A114,'Base de Données année N'!A:J,2,0),"-")</f>
        <v>GEIL</v>
      </c>
      <c r="C114" t="str">
        <f>IFERROR(VLOOKUP(A114,'Base de Données année N'!A:J,3,0),"-")</f>
        <v>Dominique</v>
      </c>
      <c r="D114" t="s">
        <v>85</v>
      </c>
      <c r="E114" t="str">
        <f>IFERROR(VLOOKUP(A114,'Base de Données année N'!A:J,5,0),"-")</f>
        <v>Nice</v>
      </c>
      <c r="F114" t="s">
        <v>145</v>
      </c>
      <c r="G114">
        <v>3145</v>
      </c>
      <c r="H114" s="151">
        <f t="shared" si="2"/>
        <v>85004.5</v>
      </c>
      <c r="I114" t="s">
        <v>17</v>
      </c>
      <c r="J114" s="1">
        <f>IFERROR(VLOOKUP(A114,'Base de Données année N'!A:J,10,0),"-")</f>
        <v>28161</v>
      </c>
      <c r="K114">
        <f t="shared" ca="1" si="3"/>
        <v>39</v>
      </c>
      <c r="Q114" s="53"/>
      <c r="R114" s="55"/>
      <c r="BE114" s="69">
        <v>85004.5</v>
      </c>
    </row>
    <row r="115" spans="1:57" x14ac:dyDescent="0.2">
      <c r="A115" s="2" t="s">
        <v>240</v>
      </c>
      <c r="B115" t="str">
        <f>IFERROR(VLOOKUP(A115,'Base de Données année N'!A:J,2,0),"-")</f>
        <v>GENTIL</v>
      </c>
      <c r="C115" t="str">
        <f>IFERROR(VLOOKUP(A115,'Base de Données année N'!A:J,3,0),"-")</f>
        <v>Michelle</v>
      </c>
      <c r="D115" t="s">
        <v>15</v>
      </c>
      <c r="E115" t="str">
        <f>IFERROR(VLOOKUP(A115,'Base de Données année N'!A:J,5,0),"-")</f>
        <v>Paris</v>
      </c>
      <c r="F115" t="s">
        <v>233</v>
      </c>
      <c r="G115">
        <v>3581</v>
      </c>
      <c r="H115" s="151">
        <f t="shared" si="2"/>
        <v>26368.77</v>
      </c>
      <c r="I115" t="s">
        <v>12</v>
      </c>
      <c r="J115" s="1">
        <f>IFERROR(VLOOKUP(A115,'Base de Données année N'!A:J,10,0),"-")</f>
        <v>26440</v>
      </c>
      <c r="K115">
        <f t="shared" ca="1" si="3"/>
        <v>44</v>
      </c>
      <c r="Q115" s="53"/>
      <c r="R115" s="55"/>
      <c r="BE115" s="69">
        <v>26368.77</v>
      </c>
    </row>
    <row r="116" spans="1:57" x14ac:dyDescent="0.2">
      <c r="A116" s="2" t="s">
        <v>242</v>
      </c>
      <c r="B116" t="str">
        <f>IFERROR(VLOOKUP(A116,'Base de Données année N'!A:J,2,0),"-")</f>
        <v>GEORGET</v>
      </c>
      <c r="C116" t="str">
        <f>IFERROR(VLOOKUP(A116,'Base de Données année N'!A:J,3,0),"-")</f>
        <v>Philippe</v>
      </c>
      <c r="D116" t="s">
        <v>10</v>
      </c>
      <c r="E116" t="str">
        <f>IFERROR(VLOOKUP(A116,'Base de Données année N'!A:J,5,0),"-")</f>
        <v>Paris</v>
      </c>
      <c r="F116" t="s">
        <v>158</v>
      </c>
      <c r="G116">
        <v>3099</v>
      </c>
      <c r="H116" s="151">
        <f t="shared" si="2"/>
        <v>26726.47</v>
      </c>
      <c r="I116" t="s">
        <v>17</v>
      </c>
      <c r="J116" s="1">
        <f>IFERROR(VLOOKUP(A116,'Base de Données année N'!A:J,10,0),"-")</f>
        <v>27076</v>
      </c>
      <c r="K116">
        <f t="shared" ca="1" si="3"/>
        <v>42</v>
      </c>
      <c r="Q116" s="53"/>
      <c r="R116" s="55"/>
      <c r="BE116" s="69">
        <v>26726.47</v>
      </c>
    </row>
    <row r="117" spans="1:57" x14ac:dyDescent="0.2">
      <c r="A117" s="2" t="s">
        <v>244</v>
      </c>
      <c r="B117" t="str">
        <f>IFERROR(VLOOKUP(A117,'Base de Données année N'!A:J,2,0),"-")</f>
        <v>GHAFFAR</v>
      </c>
      <c r="C117" t="str">
        <f>IFERROR(VLOOKUP(A117,'Base de Données année N'!A:J,3,0),"-")</f>
        <v>Ghislaine</v>
      </c>
      <c r="D117" t="s">
        <v>10</v>
      </c>
      <c r="E117" t="str">
        <f>IFERROR(VLOOKUP(A117,'Base de Données année N'!A:J,5,0),"-")</f>
        <v>Nice</v>
      </c>
      <c r="F117" t="s">
        <v>20</v>
      </c>
      <c r="G117">
        <v>3657</v>
      </c>
      <c r="H117" s="151">
        <f t="shared" si="2"/>
        <v>25977.17</v>
      </c>
      <c r="I117" t="s">
        <v>12</v>
      </c>
      <c r="J117" s="1">
        <f>IFERROR(VLOOKUP(A117,'Base de Données année N'!A:J,10,0),"-")</f>
        <v>27363</v>
      </c>
      <c r="K117">
        <f t="shared" ca="1" si="3"/>
        <v>42</v>
      </c>
      <c r="Q117" s="53"/>
      <c r="R117" s="55"/>
      <c r="BE117" s="69">
        <v>25977.17</v>
      </c>
    </row>
    <row r="118" spans="1:57" x14ac:dyDescent="0.2">
      <c r="A118" s="2" t="s">
        <v>245</v>
      </c>
      <c r="B118" t="str">
        <f>IFERROR(VLOOKUP(A118,'Base de Données année N'!A:J,2,0),"-")</f>
        <v>GHIBAUDO</v>
      </c>
      <c r="C118" t="str">
        <f>IFERROR(VLOOKUP(A118,'Base de Données année N'!A:J,3,0),"-")</f>
        <v>Nicole</v>
      </c>
      <c r="D118" t="s">
        <v>10</v>
      </c>
      <c r="E118" t="str">
        <f>IFERROR(VLOOKUP(A118,'Base de Données année N'!A:J,5,0),"-")</f>
        <v>Paris</v>
      </c>
      <c r="F118" t="s">
        <v>59</v>
      </c>
      <c r="G118">
        <v>3882</v>
      </c>
      <c r="H118" s="151">
        <f t="shared" si="2"/>
        <v>25661.32</v>
      </c>
      <c r="I118" t="s">
        <v>12</v>
      </c>
      <c r="J118" s="1">
        <f>IFERROR(VLOOKUP(A118,'Base de Données année N'!A:J,10,0),"-")</f>
        <v>25530</v>
      </c>
      <c r="K118">
        <f t="shared" ca="1" si="3"/>
        <v>47</v>
      </c>
      <c r="Q118" s="53"/>
      <c r="R118" s="55"/>
      <c r="BE118" s="69">
        <v>25661.32</v>
      </c>
    </row>
    <row r="119" spans="1:57" x14ac:dyDescent="0.2">
      <c r="A119" s="2" t="s">
        <v>247</v>
      </c>
      <c r="B119" t="str">
        <f>IFERROR(VLOOKUP(A119,'Base de Données année N'!A:J,2,0),"-")</f>
        <v>GILLINGHAM</v>
      </c>
      <c r="C119" t="str">
        <f>IFERROR(VLOOKUP(A119,'Base de Données année N'!A:J,3,0),"-")</f>
        <v>Magdeleine</v>
      </c>
      <c r="D119" t="s">
        <v>10</v>
      </c>
      <c r="E119" t="str">
        <f>IFERROR(VLOOKUP(A119,'Base de Données année N'!A:J,5,0),"-")</f>
        <v>Nice</v>
      </c>
      <c r="F119" t="s">
        <v>248</v>
      </c>
      <c r="G119">
        <v>3617</v>
      </c>
      <c r="H119" s="151">
        <f t="shared" si="2"/>
        <v>26428.66</v>
      </c>
      <c r="I119" t="s">
        <v>12</v>
      </c>
      <c r="J119" s="1">
        <f>IFERROR(VLOOKUP(A119,'Base de Données année N'!A:J,10,0),"-")</f>
        <v>27109</v>
      </c>
      <c r="K119">
        <f t="shared" ca="1" si="3"/>
        <v>42</v>
      </c>
      <c r="Q119" s="53"/>
      <c r="R119" s="55"/>
      <c r="BE119" s="69">
        <v>26428.66</v>
      </c>
    </row>
    <row r="120" spans="1:57" x14ac:dyDescent="0.2">
      <c r="A120" s="2" t="s">
        <v>249</v>
      </c>
      <c r="B120" t="str">
        <f>IFERROR(VLOOKUP(A120,'Base de Données année N'!A:J,2,0),"-")</f>
        <v>GIRARD</v>
      </c>
      <c r="C120" t="str">
        <f>IFERROR(VLOOKUP(A120,'Base de Données année N'!A:J,3,0),"-")</f>
        <v>André</v>
      </c>
      <c r="D120" t="s">
        <v>15</v>
      </c>
      <c r="E120" t="str">
        <f>IFERROR(VLOOKUP(A120,'Base de Données année N'!A:J,5,0),"-")</f>
        <v>Nice</v>
      </c>
      <c r="F120" t="s">
        <v>250</v>
      </c>
      <c r="G120">
        <v>3116</v>
      </c>
      <c r="H120" s="151">
        <f t="shared" si="2"/>
        <v>40694.76</v>
      </c>
      <c r="I120" t="s">
        <v>17</v>
      </c>
      <c r="J120" s="1">
        <f>IFERROR(VLOOKUP(A120,'Base de Données année N'!A:J,10,0),"-")</f>
        <v>27088</v>
      </c>
      <c r="K120">
        <f t="shared" ca="1" si="3"/>
        <v>42</v>
      </c>
      <c r="Q120" s="53"/>
      <c r="R120" s="55"/>
      <c r="BE120" s="69">
        <v>40694.76</v>
      </c>
    </row>
    <row r="121" spans="1:57" x14ac:dyDescent="0.2">
      <c r="A121" s="2" t="s">
        <v>251</v>
      </c>
      <c r="B121" t="str">
        <f>IFERROR(VLOOKUP(A121,'Base de Données année N'!A:J,2,0),"-")</f>
        <v>GIRAUDO</v>
      </c>
      <c r="C121" t="str">
        <f>IFERROR(VLOOKUP(A121,'Base de Données année N'!A:J,3,0),"-")</f>
        <v>Jean</v>
      </c>
      <c r="D121" t="s">
        <v>10</v>
      </c>
      <c r="E121" t="str">
        <f>IFERROR(VLOOKUP(A121,'Base de Données année N'!A:J,5,0),"-")</f>
        <v>Nice</v>
      </c>
      <c r="F121" t="s">
        <v>172</v>
      </c>
      <c r="G121">
        <v>3448</v>
      </c>
      <c r="H121" s="151">
        <f t="shared" si="2"/>
        <v>28867.1</v>
      </c>
      <c r="I121" t="s">
        <v>17</v>
      </c>
      <c r="J121" s="1">
        <f>IFERROR(VLOOKUP(A121,'Base de Données année N'!A:J,10,0),"-")</f>
        <v>25227</v>
      </c>
      <c r="K121">
        <f t="shared" ca="1" si="3"/>
        <v>47</v>
      </c>
      <c r="Q121" s="53"/>
      <c r="R121" s="55"/>
      <c r="BE121" s="69">
        <v>28867.1</v>
      </c>
    </row>
    <row r="122" spans="1:57" x14ac:dyDescent="0.2">
      <c r="A122" s="2" t="s">
        <v>253</v>
      </c>
      <c r="B122" t="str">
        <f>IFERROR(VLOOKUP(A122,'Base de Données année N'!A:J,2,0),"-")</f>
        <v>GIRON</v>
      </c>
      <c r="C122" t="str">
        <f>IFERROR(VLOOKUP(A122,'Base de Données année N'!A:J,3,0),"-")</f>
        <v>Anne-Marie</v>
      </c>
      <c r="D122" t="s">
        <v>10</v>
      </c>
      <c r="E122" t="str">
        <f>IFERROR(VLOOKUP(A122,'Base de Données année N'!A:J,5,0),"-")</f>
        <v>Nice</v>
      </c>
      <c r="F122" t="s">
        <v>39</v>
      </c>
      <c r="G122">
        <v>3085</v>
      </c>
      <c r="H122" s="151">
        <f t="shared" si="2"/>
        <v>23639.08</v>
      </c>
      <c r="I122" t="s">
        <v>12</v>
      </c>
      <c r="J122" s="1">
        <f>IFERROR(VLOOKUP(A122,'Base de Données année N'!A:J,10,0),"-")</f>
        <v>32181</v>
      </c>
      <c r="K122">
        <f t="shared" ca="1" si="3"/>
        <v>28</v>
      </c>
      <c r="Q122" s="53"/>
      <c r="R122" s="55"/>
      <c r="BE122" s="69">
        <v>23639.08</v>
      </c>
    </row>
    <row r="123" spans="1:57" x14ac:dyDescent="0.2">
      <c r="A123" s="2" t="s">
        <v>255</v>
      </c>
      <c r="B123" t="str">
        <f>IFERROR(VLOOKUP(A123,'Base de Données année N'!A:J,2,0),"-")</f>
        <v>GLYNATSIS</v>
      </c>
      <c r="C123" t="str">
        <f>IFERROR(VLOOKUP(A123,'Base de Données année N'!A:J,3,0),"-")</f>
        <v>Estelle</v>
      </c>
      <c r="D123" t="s">
        <v>10</v>
      </c>
      <c r="E123" t="str">
        <f>IFERROR(VLOOKUP(A123,'Base de Données année N'!A:J,5,0),"-")</f>
        <v>Nice</v>
      </c>
      <c r="F123" t="s">
        <v>256</v>
      </c>
      <c r="G123">
        <v>3679</v>
      </c>
      <c r="H123" s="151">
        <f t="shared" si="2"/>
        <v>23719.01</v>
      </c>
      <c r="I123" t="s">
        <v>12</v>
      </c>
      <c r="J123" s="1">
        <f>IFERROR(VLOOKUP(A123,'Base de Données année N'!A:J,10,0),"-")</f>
        <v>33792</v>
      </c>
      <c r="K123">
        <f t="shared" ca="1" si="3"/>
        <v>24</v>
      </c>
      <c r="Q123" s="53"/>
      <c r="R123" s="55"/>
      <c r="BE123" s="69">
        <v>23719.01</v>
      </c>
    </row>
    <row r="124" spans="1:57" x14ac:dyDescent="0.2">
      <c r="A124" s="2" t="s">
        <v>257</v>
      </c>
      <c r="B124" t="str">
        <f>IFERROR(VLOOKUP(A124,'Base de Données année N'!A:J,2,0),"-")</f>
        <v>GONDOUIN</v>
      </c>
      <c r="C124" t="str">
        <f>IFERROR(VLOOKUP(A124,'Base de Données année N'!A:J,3,0),"-")</f>
        <v>Bernard</v>
      </c>
      <c r="D124" t="s">
        <v>15</v>
      </c>
      <c r="E124" t="str">
        <f>IFERROR(VLOOKUP(A124,'Base de Données année N'!A:J,5,0),"-")</f>
        <v>Nice</v>
      </c>
      <c r="F124" t="s">
        <v>211</v>
      </c>
      <c r="G124">
        <v>3824</v>
      </c>
      <c r="H124" s="151">
        <f t="shared" si="2"/>
        <v>37412.18</v>
      </c>
      <c r="I124" t="s">
        <v>17</v>
      </c>
      <c r="J124" s="1">
        <f>IFERROR(VLOOKUP(A124,'Base de Données année N'!A:J,10,0),"-")</f>
        <v>26305</v>
      </c>
      <c r="K124">
        <f t="shared" ca="1" si="3"/>
        <v>44</v>
      </c>
      <c r="Q124" s="53"/>
      <c r="R124" s="55"/>
      <c r="BE124" s="69">
        <v>37412.18</v>
      </c>
    </row>
    <row r="125" spans="1:57" x14ac:dyDescent="0.2">
      <c r="A125" s="2" t="s">
        <v>259</v>
      </c>
      <c r="B125" t="str">
        <f>IFERROR(VLOOKUP(A125,'Base de Données année N'!A:J,2,0),"-")</f>
        <v>GORZINSKY</v>
      </c>
      <c r="C125" t="str">
        <f>IFERROR(VLOOKUP(A125,'Base de Données année N'!A:J,3,0),"-")</f>
        <v>Odette</v>
      </c>
      <c r="D125" t="s">
        <v>15</v>
      </c>
      <c r="E125" t="str">
        <f>IFERROR(VLOOKUP(A125,'Base de Données année N'!A:J,5,0),"-")</f>
        <v>Paris</v>
      </c>
      <c r="F125" t="s">
        <v>54</v>
      </c>
      <c r="G125">
        <v>3589</v>
      </c>
      <c r="H125" s="151">
        <f t="shared" si="2"/>
        <v>38773.4</v>
      </c>
      <c r="I125" t="s">
        <v>12</v>
      </c>
      <c r="J125" s="1">
        <f>IFERROR(VLOOKUP(A125,'Base de Données année N'!A:J,10,0),"-")</f>
        <v>25218</v>
      </c>
      <c r="K125">
        <f t="shared" ca="1" si="3"/>
        <v>47</v>
      </c>
      <c r="Q125" s="53"/>
      <c r="R125" s="55"/>
      <c r="BE125" s="69">
        <v>38773.4</v>
      </c>
    </row>
    <row r="126" spans="1:57" x14ac:dyDescent="0.2">
      <c r="A126" s="2" t="s">
        <v>261</v>
      </c>
      <c r="B126" t="str">
        <f>IFERROR(VLOOKUP(A126,'Base de Données année N'!A:J,2,0),"-")</f>
        <v>GOUILLON</v>
      </c>
      <c r="C126" t="str">
        <f>IFERROR(VLOOKUP(A126,'Base de Données année N'!A:J,3,0),"-")</f>
        <v>Chantal</v>
      </c>
      <c r="D126" t="s">
        <v>10</v>
      </c>
      <c r="E126" t="str">
        <f>IFERROR(VLOOKUP(A126,'Base de Données année N'!A:J,5,0),"-")</f>
        <v>Nice</v>
      </c>
      <c r="F126" t="s">
        <v>158</v>
      </c>
      <c r="G126">
        <v>3175</v>
      </c>
      <c r="H126" s="151">
        <f t="shared" si="2"/>
        <v>22946.54</v>
      </c>
      <c r="I126" t="s">
        <v>12</v>
      </c>
      <c r="J126" s="1">
        <f>IFERROR(VLOOKUP(A126,'Base de Données année N'!A:J,10,0),"-")</f>
        <v>31647</v>
      </c>
      <c r="K126">
        <f t="shared" ca="1" si="3"/>
        <v>30</v>
      </c>
      <c r="Q126" s="53"/>
      <c r="R126" s="55"/>
      <c r="BE126" s="69">
        <v>22946.54</v>
      </c>
    </row>
    <row r="127" spans="1:57" x14ac:dyDescent="0.2">
      <c r="A127" s="2" t="s">
        <v>262</v>
      </c>
      <c r="B127" t="str">
        <f>IFERROR(VLOOKUP(A127,'Base de Données année N'!A:J,2,0),"-")</f>
        <v>GOYER</v>
      </c>
      <c r="C127" t="str">
        <f>IFERROR(VLOOKUP(A127,'Base de Données année N'!A:J,3,0),"-")</f>
        <v>Brigitte</v>
      </c>
      <c r="D127" t="s">
        <v>10</v>
      </c>
      <c r="E127" t="str">
        <f>IFERROR(VLOOKUP(A127,'Base de Données année N'!A:J,5,0),"-")</f>
        <v>Nice</v>
      </c>
      <c r="F127" t="s">
        <v>47</v>
      </c>
      <c r="G127">
        <v>3126</v>
      </c>
      <c r="H127" s="151">
        <f t="shared" si="2"/>
        <v>22533.54</v>
      </c>
      <c r="I127" t="s">
        <v>12</v>
      </c>
      <c r="J127" s="1">
        <f>IFERROR(VLOOKUP(A127,'Base de Données année N'!A:J,10,0),"-")</f>
        <v>26859</v>
      </c>
      <c r="K127">
        <f t="shared" ca="1" si="3"/>
        <v>43</v>
      </c>
      <c r="Q127" s="53"/>
      <c r="R127" s="55"/>
      <c r="BE127" s="69">
        <v>22533.54</v>
      </c>
    </row>
    <row r="128" spans="1:57" x14ac:dyDescent="0.2">
      <c r="A128" s="2" t="s">
        <v>264</v>
      </c>
      <c r="B128" t="str">
        <f>IFERROR(VLOOKUP(A128,'Base de Données année N'!A:J,2,0),"-")</f>
        <v>GRAIN</v>
      </c>
      <c r="C128" t="str">
        <f>IFERROR(VLOOKUP(A128,'Base de Données année N'!A:J,3,0),"-")</f>
        <v>Laurence</v>
      </c>
      <c r="D128" t="s">
        <v>10</v>
      </c>
      <c r="E128" t="str">
        <f>IFERROR(VLOOKUP(A128,'Base de Données année N'!A:J,5,0),"-")</f>
        <v>Nice</v>
      </c>
      <c r="F128" t="s">
        <v>31</v>
      </c>
      <c r="G128">
        <v>3151</v>
      </c>
      <c r="H128" s="151">
        <f t="shared" si="2"/>
        <v>23552.41</v>
      </c>
      <c r="I128" t="s">
        <v>12</v>
      </c>
      <c r="J128" s="1">
        <f>IFERROR(VLOOKUP(A128,'Base de Données année N'!A:J,10,0),"-")</f>
        <v>28940</v>
      </c>
      <c r="K128">
        <f t="shared" ca="1" si="3"/>
        <v>37</v>
      </c>
      <c r="Q128" s="53"/>
      <c r="R128" s="55"/>
      <c r="BE128" s="69">
        <v>23552.41</v>
      </c>
    </row>
    <row r="129" spans="1:57" x14ac:dyDescent="0.2">
      <c r="A129" s="2" t="s">
        <v>265</v>
      </c>
      <c r="B129" t="str">
        <f>IFERROR(VLOOKUP(A129,'Base de Données année N'!A:J,2,0),"-")</f>
        <v>GUELT</v>
      </c>
      <c r="C129" t="str">
        <f>IFERROR(VLOOKUP(A129,'Base de Données année N'!A:J,3,0),"-")</f>
        <v>Monique</v>
      </c>
      <c r="D129" t="s">
        <v>19</v>
      </c>
      <c r="E129" t="str">
        <f>IFERROR(VLOOKUP(A129,'Base de Données année N'!A:J,5,0),"-")</f>
        <v>Paris</v>
      </c>
      <c r="F129" t="s">
        <v>88</v>
      </c>
      <c r="G129">
        <v>3874</v>
      </c>
      <c r="H129" s="151">
        <f t="shared" si="2"/>
        <v>48515.5</v>
      </c>
      <c r="I129" t="s">
        <v>12</v>
      </c>
      <c r="J129" s="1">
        <f>IFERROR(VLOOKUP(A129,'Base de Données année N'!A:J,10,0),"-")</f>
        <v>27261</v>
      </c>
      <c r="K129">
        <f t="shared" ca="1" si="3"/>
        <v>42</v>
      </c>
      <c r="Q129" s="53"/>
      <c r="R129" s="55"/>
      <c r="BE129" s="69">
        <v>48515.5</v>
      </c>
    </row>
    <row r="130" spans="1:57" x14ac:dyDescent="0.2">
      <c r="A130" s="2" t="s">
        <v>266</v>
      </c>
      <c r="B130" t="str">
        <f>IFERROR(VLOOKUP(A130,'Base de Données année N'!A:J,2,0),"-")</f>
        <v>GUILLE</v>
      </c>
      <c r="C130" t="str">
        <f>IFERROR(VLOOKUP(A130,'Base de Données année N'!A:J,3,0),"-")</f>
        <v>Jean</v>
      </c>
      <c r="D130" t="s">
        <v>10</v>
      </c>
      <c r="E130" t="str">
        <f>IFERROR(VLOOKUP(A130,'Base de Données année N'!A:J,5,0),"-")</f>
        <v>Nice</v>
      </c>
      <c r="F130" t="s">
        <v>28</v>
      </c>
      <c r="G130">
        <v>3143</v>
      </c>
      <c r="H130" s="151">
        <f t="shared" ref="H130:H193" si="4">IF(coeff=1,BE130,ROUND(coeff*BE130,0))</f>
        <v>30567.81</v>
      </c>
      <c r="I130" t="s">
        <v>17</v>
      </c>
      <c r="J130" s="1">
        <f>IFERROR(VLOOKUP(A130,'Base de Données année N'!A:J,10,0),"-")</f>
        <v>24220</v>
      </c>
      <c r="K130">
        <f t="shared" ref="K130:K193" ca="1" si="5">IFERROR(DATEDIF(J130,anee_precedente,"y"),"-")</f>
        <v>50</v>
      </c>
      <c r="Q130" s="53"/>
      <c r="R130" s="55"/>
      <c r="BE130" s="69">
        <v>30567.81</v>
      </c>
    </row>
    <row r="131" spans="1:57" x14ac:dyDescent="0.2">
      <c r="A131" s="2" t="s">
        <v>267</v>
      </c>
      <c r="B131" t="str">
        <f>IFERROR(VLOOKUP(A131,'Base de Données année N'!A:J,2,0),"-")</f>
        <v>GUITTON</v>
      </c>
      <c r="C131" t="str">
        <f>IFERROR(VLOOKUP(A131,'Base de Données année N'!A:J,3,0),"-")</f>
        <v>Francis</v>
      </c>
      <c r="D131" t="s">
        <v>15</v>
      </c>
      <c r="E131" t="str">
        <f>IFERROR(VLOOKUP(A131,'Base de Données année N'!A:J,5,0),"-")</f>
        <v>Nice</v>
      </c>
      <c r="F131" t="s">
        <v>103</v>
      </c>
      <c r="G131">
        <v>3140</v>
      </c>
      <c r="H131" s="151">
        <f t="shared" si="4"/>
        <v>32300.93</v>
      </c>
      <c r="I131" t="s">
        <v>17</v>
      </c>
      <c r="J131" s="1">
        <f>IFERROR(VLOOKUP(A131,'Base de Données année N'!A:J,10,0),"-")</f>
        <v>28621</v>
      </c>
      <c r="K131">
        <f t="shared" ca="1" si="5"/>
        <v>38</v>
      </c>
      <c r="Q131" s="53"/>
      <c r="R131" s="55"/>
      <c r="BE131" s="69">
        <v>32300.93</v>
      </c>
    </row>
    <row r="132" spans="1:57" x14ac:dyDescent="0.2">
      <c r="A132" s="2" t="s">
        <v>268</v>
      </c>
      <c r="B132" t="str">
        <f>IFERROR(VLOOKUP(A132,'Base de Données année N'!A:J,2,0),"-")</f>
        <v>GUTFREUND</v>
      </c>
      <c r="C132" t="str">
        <f>IFERROR(VLOOKUP(A132,'Base de Données année N'!A:J,3,0),"-")</f>
        <v>Dominique</v>
      </c>
      <c r="D132" t="s">
        <v>10</v>
      </c>
      <c r="E132" t="str">
        <f>IFERROR(VLOOKUP(A132,'Base de Données année N'!A:J,5,0),"-")</f>
        <v>Nice</v>
      </c>
      <c r="F132" t="s">
        <v>41</v>
      </c>
      <c r="G132">
        <v>3675</v>
      </c>
      <c r="H132" s="151">
        <f t="shared" si="4"/>
        <v>23856.46</v>
      </c>
      <c r="I132" t="s">
        <v>12</v>
      </c>
      <c r="J132" s="1">
        <f>IFERROR(VLOOKUP(A132,'Base de Données année N'!A:J,10,0),"-")</f>
        <v>34147</v>
      </c>
      <c r="K132">
        <f t="shared" ca="1" si="5"/>
        <v>23</v>
      </c>
      <c r="Q132" s="53"/>
      <c r="R132" s="55"/>
      <c r="BE132" s="69">
        <v>23856.46</v>
      </c>
    </row>
    <row r="133" spans="1:57" x14ac:dyDescent="0.2">
      <c r="A133" s="2" t="s">
        <v>269</v>
      </c>
      <c r="B133" t="str">
        <f>IFERROR(VLOOKUP(A133,'Base de Données année N'!A:J,2,0),"-")</f>
        <v>GUYOT</v>
      </c>
      <c r="C133" t="str">
        <f>IFERROR(VLOOKUP(A133,'Base de Données année N'!A:J,3,0),"-")</f>
        <v>Pierre</v>
      </c>
      <c r="D133" t="s">
        <v>10</v>
      </c>
      <c r="E133" t="str">
        <f>IFERROR(VLOOKUP(A133,'Base de Données année N'!A:J,5,0),"-")</f>
        <v>Paris</v>
      </c>
      <c r="F133" t="s">
        <v>270</v>
      </c>
      <c r="G133">
        <v>3711</v>
      </c>
      <c r="H133" s="151">
        <f t="shared" si="4"/>
        <v>24138.61</v>
      </c>
      <c r="I133" t="s">
        <v>17</v>
      </c>
      <c r="J133" s="1">
        <f>IFERROR(VLOOKUP(A133,'Base de Données année N'!A:J,10,0),"-")</f>
        <v>25779</v>
      </c>
      <c r="K133">
        <f t="shared" ca="1" si="5"/>
        <v>46</v>
      </c>
      <c r="Q133" s="53"/>
      <c r="R133" s="55"/>
      <c r="BE133" s="69">
        <v>24138.61</v>
      </c>
    </row>
    <row r="134" spans="1:57" x14ac:dyDescent="0.2">
      <c r="A134" s="2" t="s">
        <v>272</v>
      </c>
      <c r="B134" t="str">
        <f>IFERROR(VLOOKUP(A134,'Base de Données année N'!A:J,2,0),"-")</f>
        <v>HABRANT</v>
      </c>
      <c r="C134" t="str">
        <f>IFERROR(VLOOKUP(A134,'Base de Données année N'!A:J,3,0),"-")</f>
        <v>Julie</v>
      </c>
      <c r="D134" t="s">
        <v>10</v>
      </c>
      <c r="E134" t="str">
        <f>IFERROR(VLOOKUP(A134,'Base de Données année N'!A:J,5,0),"-")</f>
        <v>Paris</v>
      </c>
      <c r="F134" t="s">
        <v>148</v>
      </c>
      <c r="G134">
        <v>3115</v>
      </c>
      <c r="H134" s="151">
        <f t="shared" si="4"/>
        <v>30086.97</v>
      </c>
      <c r="I134" t="s">
        <v>12</v>
      </c>
      <c r="J134" s="1">
        <f>IFERROR(VLOOKUP(A134,'Base de Données année N'!A:J,10,0),"-")</f>
        <v>34078</v>
      </c>
      <c r="K134">
        <f t="shared" ca="1" si="5"/>
        <v>23</v>
      </c>
      <c r="Q134" s="53"/>
      <c r="R134" s="55"/>
      <c r="BE134" s="69">
        <v>30086.97</v>
      </c>
    </row>
    <row r="135" spans="1:57" x14ac:dyDescent="0.2">
      <c r="A135" s="2" t="s">
        <v>274</v>
      </c>
      <c r="B135" t="str">
        <f>IFERROR(VLOOKUP(A135,'Base de Données année N'!A:J,2,0),"-")</f>
        <v>HARAULT</v>
      </c>
      <c r="C135" t="str">
        <f>IFERROR(VLOOKUP(A135,'Base de Données année N'!A:J,3,0),"-")</f>
        <v>Armelle</v>
      </c>
      <c r="D135" t="s">
        <v>10</v>
      </c>
      <c r="E135" t="str">
        <f>IFERROR(VLOOKUP(A135,'Base de Données année N'!A:J,5,0),"-")</f>
        <v>Nice</v>
      </c>
      <c r="F135" t="s">
        <v>275</v>
      </c>
      <c r="G135">
        <v>3078</v>
      </c>
      <c r="H135" s="151">
        <f t="shared" si="4"/>
        <v>19737.88</v>
      </c>
      <c r="I135" t="s">
        <v>12</v>
      </c>
      <c r="J135" s="1">
        <f>IFERROR(VLOOKUP(A135,'Base de Données année N'!A:J,10,0),"-")</f>
        <v>22938</v>
      </c>
      <c r="K135">
        <f t="shared" ca="1" si="5"/>
        <v>54</v>
      </c>
      <c r="Q135" s="53"/>
      <c r="R135" s="55"/>
      <c r="BE135" s="69">
        <v>19737.88</v>
      </c>
    </row>
    <row r="136" spans="1:57" x14ac:dyDescent="0.2">
      <c r="A136" s="2" t="s">
        <v>277</v>
      </c>
      <c r="B136" t="str">
        <f>IFERROR(VLOOKUP(A136,'Base de Données année N'!A:J,2,0),"-")</f>
        <v>HERBÉ</v>
      </c>
      <c r="C136" t="str">
        <f>IFERROR(VLOOKUP(A136,'Base de Données année N'!A:J,3,0),"-")</f>
        <v>Joelle</v>
      </c>
      <c r="D136" t="s">
        <v>10</v>
      </c>
      <c r="E136" t="str">
        <f>IFERROR(VLOOKUP(A136,'Base de Données année N'!A:J,5,0),"-")</f>
        <v>Nice</v>
      </c>
      <c r="G136">
        <v>3007</v>
      </c>
      <c r="H136" s="151">
        <f t="shared" si="4"/>
        <v>24981.1</v>
      </c>
      <c r="I136" t="s">
        <v>12</v>
      </c>
      <c r="J136" s="1">
        <f>IFERROR(VLOOKUP(A136,'Base de Données année N'!A:J,10,0),"-")</f>
        <v>33202</v>
      </c>
      <c r="K136">
        <f t="shared" ca="1" si="5"/>
        <v>26</v>
      </c>
      <c r="Q136" s="53"/>
      <c r="R136" s="55"/>
      <c r="BE136" s="69">
        <v>24981.1</v>
      </c>
    </row>
    <row r="137" spans="1:57" x14ac:dyDescent="0.2">
      <c r="A137" s="2" t="s">
        <v>279</v>
      </c>
      <c r="B137" t="str">
        <f>IFERROR(VLOOKUP(A137,'Base de Données année N'!A:J,2,0),"-")</f>
        <v>HERCLICH</v>
      </c>
      <c r="C137" t="str">
        <f>IFERROR(VLOOKUP(A137,'Base de Données année N'!A:J,3,0),"-")</f>
        <v>Laura</v>
      </c>
      <c r="D137" t="s">
        <v>10</v>
      </c>
      <c r="E137" t="str">
        <f>IFERROR(VLOOKUP(A137,'Base de Données année N'!A:J,5,0),"-")</f>
        <v>Paris</v>
      </c>
      <c r="F137" t="s">
        <v>135</v>
      </c>
      <c r="G137">
        <v>3954</v>
      </c>
      <c r="H137" s="151">
        <f t="shared" si="4"/>
        <v>27865.97</v>
      </c>
      <c r="I137" t="s">
        <v>12</v>
      </c>
      <c r="J137" s="1">
        <f>IFERROR(VLOOKUP(A137,'Base de Données année N'!A:J,10,0),"-")</f>
        <v>26377</v>
      </c>
      <c r="K137">
        <f t="shared" ca="1" si="5"/>
        <v>44</v>
      </c>
      <c r="Q137" s="53"/>
      <c r="R137" s="55"/>
      <c r="BE137" s="69">
        <v>27865.97</v>
      </c>
    </row>
    <row r="138" spans="1:57" x14ac:dyDescent="0.2">
      <c r="A138" s="2" t="s">
        <v>280</v>
      </c>
      <c r="B138" t="str">
        <f>IFERROR(VLOOKUP(A138,'Base de Données année N'!A:J,2,0),"-")</f>
        <v>HERMANT</v>
      </c>
      <c r="C138" t="str">
        <f>IFERROR(VLOOKUP(A138,'Base de Données année N'!A:J,3,0),"-")</f>
        <v>Jean-Pierre</v>
      </c>
      <c r="D138" t="s">
        <v>19</v>
      </c>
      <c r="E138" t="str">
        <f>IFERROR(VLOOKUP(A138,'Base de Données année N'!A:J,5,0),"-")</f>
        <v>Nice</v>
      </c>
      <c r="F138" t="s">
        <v>33</v>
      </c>
      <c r="G138">
        <v>3998</v>
      </c>
      <c r="H138" s="151">
        <f t="shared" si="4"/>
        <v>55450.91</v>
      </c>
      <c r="I138" t="s">
        <v>17</v>
      </c>
      <c r="J138" s="1">
        <f>IFERROR(VLOOKUP(A138,'Base de Données année N'!A:J,10,0),"-")</f>
        <v>23073</v>
      </c>
      <c r="K138">
        <f t="shared" ca="1" si="5"/>
        <v>53</v>
      </c>
      <c r="Q138" s="53"/>
      <c r="R138" s="55"/>
      <c r="BE138" s="69">
        <v>55450.91</v>
      </c>
    </row>
    <row r="139" spans="1:57" x14ac:dyDescent="0.2">
      <c r="A139" s="2" t="s">
        <v>281</v>
      </c>
      <c r="B139" t="str">
        <f>IFERROR(VLOOKUP(A139,'Base de Données année N'!A:J,2,0),"-")</f>
        <v>HERSELIN</v>
      </c>
      <c r="C139" t="str">
        <f>IFERROR(VLOOKUP(A139,'Base de Données année N'!A:J,3,0),"-")</f>
        <v>Brigitte</v>
      </c>
      <c r="D139" t="s">
        <v>10</v>
      </c>
      <c r="E139" t="str">
        <f>IFERROR(VLOOKUP(A139,'Base de Données année N'!A:J,5,0),"-")</f>
        <v>Nice</v>
      </c>
      <c r="F139" t="s">
        <v>282</v>
      </c>
      <c r="G139">
        <v>3991</v>
      </c>
      <c r="H139" s="151">
        <f t="shared" si="4"/>
        <v>19827.2</v>
      </c>
      <c r="I139" t="s">
        <v>12</v>
      </c>
      <c r="J139" s="1">
        <f>IFERROR(VLOOKUP(A139,'Base de Données année N'!A:J,10,0),"-")</f>
        <v>25503</v>
      </c>
      <c r="K139">
        <f t="shared" ca="1" si="5"/>
        <v>47</v>
      </c>
      <c r="Q139" s="53"/>
      <c r="R139" s="55"/>
      <c r="BE139" s="69">
        <v>19827.2</v>
      </c>
    </row>
    <row r="140" spans="1:57" x14ac:dyDescent="0.2">
      <c r="A140" s="2" t="s">
        <v>284</v>
      </c>
      <c r="B140" t="str">
        <f>IFERROR(VLOOKUP(A140,'Base de Données année N'!A:J,2,0),"-")</f>
        <v>HEURAUX</v>
      </c>
      <c r="C140" t="str">
        <f>IFERROR(VLOOKUP(A140,'Base de Données année N'!A:J,3,0),"-")</f>
        <v>Catherine</v>
      </c>
      <c r="D140" t="s">
        <v>10</v>
      </c>
      <c r="E140" t="str">
        <f>IFERROR(VLOOKUP(A140,'Base de Données année N'!A:J,5,0),"-")</f>
        <v>Nice</v>
      </c>
      <c r="F140" t="s">
        <v>88</v>
      </c>
      <c r="G140">
        <v>3685</v>
      </c>
      <c r="H140" s="151">
        <f t="shared" si="4"/>
        <v>23888.32</v>
      </c>
      <c r="I140" t="s">
        <v>12</v>
      </c>
      <c r="J140" s="1">
        <f>IFERROR(VLOOKUP(A140,'Base de Données année N'!A:J,10,0),"-")</f>
        <v>26084</v>
      </c>
      <c r="K140">
        <f t="shared" ca="1" si="5"/>
        <v>45</v>
      </c>
      <c r="Q140" s="53"/>
      <c r="R140" s="55"/>
      <c r="BE140" s="69">
        <v>23888.32</v>
      </c>
    </row>
    <row r="141" spans="1:57" x14ac:dyDescent="0.2">
      <c r="A141" s="2" t="s">
        <v>286</v>
      </c>
      <c r="B141" t="str">
        <f>IFERROR(VLOOKUP(A141,'Base de Données année N'!A:J,2,0),"-")</f>
        <v>HUSETOWSKI</v>
      </c>
      <c r="C141" t="str">
        <f>IFERROR(VLOOKUP(A141,'Base de Données année N'!A:J,3,0),"-")</f>
        <v>Franca</v>
      </c>
      <c r="D141" t="s">
        <v>10</v>
      </c>
      <c r="E141" t="str">
        <f>IFERROR(VLOOKUP(A141,'Base de Données année N'!A:J,5,0),"-")</f>
        <v>Nice</v>
      </c>
      <c r="F141" t="s">
        <v>56</v>
      </c>
      <c r="G141">
        <v>3691</v>
      </c>
      <c r="H141" s="151">
        <f t="shared" si="4"/>
        <v>26041.22</v>
      </c>
      <c r="I141" t="s">
        <v>12</v>
      </c>
      <c r="J141" s="1">
        <f>IFERROR(VLOOKUP(A141,'Base de Données année N'!A:J,10,0),"-")</f>
        <v>23454</v>
      </c>
      <c r="K141">
        <f t="shared" ca="1" si="5"/>
        <v>52</v>
      </c>
      <c r="Q141" s="53"/>
      <c r="R141" s="55"/>
      <c r="BE141" s="69">
        <v>26041.22</v>
      </c>
    </row>
    <row r="142" spans="1:57" x14ac:dyDescent="0.2">
      <c r="A142" s="2" t="s">
        <v>287</v>
      </c>
      <c r="B142" t="str">
        <f>IFERROR(VLOOKUP(A142,'Base de Données année N'!A:J,2,0),"-")</f>
        <v>ILARDO</v>
      </c>
      <c r="C142" t="str">
        <f>IFERROR(VLOOKUP(A142,'Base de Données année N'!A:J,3,0),"-")</f>
        <v>Sylvie</v>
      </c>
      <c r="D142" t="s">
        <v>15</v>
      </c>
      <c r="E142" t="str">
        <f>IFERROR(VLOOKUP(A142,'Base de Données année N'!A:J,5,0),"-")</f>
        <v>Paris</v>
      </c>
      <c r="F142" t="s">
        <v>54</v>
      </c>
      <c r="G142">
        <v>3071</v>
      </c>
      <c r="H142" s="151">
        <f t="shared" si="4"/>
        <v>34206.15</v>
      </c>
      <c r="I142" t="s">
        <v>12</v>
      </c>
      <c r="J142" s="1">
        <f>IFERROR(VLOOKUP(A142,'Base de Données année N'!A:J,10,0),"-")</f>
        <v>32643</v>
      </c>
      <c r="K142">
        <f t="shared" ca="1" si="5"/>
        <v>27</v>
      </c>
      <c r="Q142" s="53"/>
      <c r="R142" s="55"/>
      <c r="BE142" s="69">
        <v>34206.15</v>
      </c>
    </row>
    <row r="143" spans="1:57" x14ac:dyDescent="0.2">
      <c r="A143" s="2" t="s">
        <v>288</v>
      </c>
      <c r="B143" t="str">
        <f>IFERROR(VLOOKUP(A143,'Base de Données année N'!A:J,2,0),"-")</f>
        <v>IMMEUBLE</v>
      </c>
      <c r="C143" t="str">
        <f>IFERROR(VLOOKUP(A143,'Base de Données année N'!A:J,3,0),"-")</f>
        <v>Sylvie</v>
      </c>
      <c r="D143" t="s">
        <v>15</v>
      </c>
      <c r="E143" t="str">
        <f>IFERROR(VLOOKUP(A143,'Base de Données année N'!A:J,5,0),"-")</f>
        <v>Paris</v>
      </c>
      <c r="F143" t="s">
        <v>180</v>
      </c>
      <c r="G143">
        <v>3040</v>
      </c>
      <c r="H143" s="151">
        <f t="shared" si="4"/>
        <v>30540.1</v>
      </c>
      <c r="I143" t="s">
        <v>12</v>
      </c>
      <c r="J143" s="1">
        <f>IFERROR(VLOOKUP(A143,'Base de Données année N'!A:J,10,0),"-")</f>
        <v>34862</v>
      </c>
      <c r="K143">
        <f t="shared" ca="1" si="5"/>
        <v>21</v>
      </c>
      <c r="Q143" s="53"/>
      <c r="R143" s="55"/>
      <c r="BE143" s="69">
        <v>30540.1</v>
      </c>
    </row>
    <row r="144" spans="1:57" x14ac:dyDescent="0.2">
      <c r="A144" s="2" t="s">
        <v>134</v>
      </c>
      <c r="B144" t="str">
        <f>IFERROR(VLOOKUP(A144,'Base de Données année N'!A:J,2,0),"-")</f>
        <v>JOLIBOIS</v>
      </c>
      <c r="C144" t="str">
        <f>IFERROR(VLOOKUP(A144,'Base de Données année N'!A:J,3,0),"-")</f>
        <v>Michele</v>
      </c>
      <c r="D144" t="s">
        <v>85</v>
      </c>
      <c r="E144" t="str">
        <f>IFERROR(VLOOKUP(A144,'Base de Données année N'!A:J,5,0),"-")</f>
        <v>Paris</v>
      </c>
      <c r="F144" t="s">
        <v>135</v>
      </c>
      <c r="G144">
        <v>3022</v>
      </c>
      <c r="H144" s="151">
        <f t="shared" si="4"/>
        <v>75736.72</v>
      </c>
      <c r="I144" t="s">
        <v>12</v>
      </c>
      <c r="J144" s="1">
        <f>IFERROR(VLOOKUP(A144,'Base de Données année N'!A:J,10,0),"-")</f>
        <v>29421</v>
      </c>
      <c r="K144">
        <f t="shared" ca="1" si="5"/>
        <v>36</v>
      </c>
      <c r="Q144" s="53"/>
      <c r="R144" s="55"/>
      <c r="BE144" s="69">
        <v>75736.72</v>
      </c>
    </row>
    <row r="145" spans="1:57" x14ac:dyDescent="0.2">
      <c r="A145" s="2" t="s">
        <v>292</v>
      </c>
      <c r="B145" t="str">
        <f>IFERROR(VLOOKUP(A145,'Base de Données année N'!A:J,2,0),"-")</f>
        <v>JOLY</v>
      </c>
      <c r="C145" t="str">
        <f>IFERROR(VLOOKUP(A145,'Base de Données année N'!A:J,3,0),"-")</f>
        <v>Gautier</v>
      </c>
      <c r="D145" t="s">
        <v>10</v>
      </c>
      <c r="E145" t="str">
        <f>IFERROR(VLOOKUP(A145,'Base de Données année N'!A:J,5,0),"-")</f>
        <v>Nice</v>
      </c>
      <c r="F145" t="s">
        <v>54</v>
      </c>
      <c r="G145">
        <v>3156</v>
      </c>
      <c r="H145" s="151">
        <f t="shared" si="4"/>
        <v>14563</v>
      </c>
      <c r="I145" t="s">
        <v>17</v>
      </c>
      <c r="J145" s="1">
        <f>IFERROR(VLOOKUP(A145,'Base de Données année N'!A:J,10,0),"-")</f>
        <v>26429</v>
      </c>
      <c r="K145">
        <f t="shared" ca="1" si="5"/>
        <v>44</v>
      </c>
      <c r="Q145" s="53"/>
      <c r="R145" s="55"/>
      <c r="BE145" s="69">
        <v>14563</v>
      </c>
    </row>
    <row r="146" spans="1:57" x14ac:dyDescent="0.2">
      <c r="A146" s="2" t="s">
        <v>293</v>
      </c>
      <c r="B146" t="str">
        <f>IFERROR(VLOOKUP(A146,'Base de Données année N'!A:J,2,0),"-")</f>
        <v>JULIENSE</v>
      </c>
      <c r="C146" t="str">
        <f>IFERROR(VLOOKUP(A146,'Base de Données année N'!A:J,3,0),"-")</f>
        <v>Gautier</v>
      </c>
      <c r="D146" t="s">
        <v>15</v>
      </c>
      <c r="E146" t="str">
        <f>IFERROR(VLOOKUP(A146,'Base de Données année N'!A:J,5,0),"-")</f>
        <v>Nice</v>
      </c>
      <c r="F146" t="s">
        <v>294</v>
      </c>
      <c r="G146">
        <v>3592</v>
      </c>
      <c r="H146" s="151">
        <f t="shared" si="4"/>
        <v>40021.660000000003</v>
      </c>
      <c r="I146" t="s">
        <v>17</v>
      </c>
      <c r="J146" s="1">
        <f>IFERROR(VLOOKUP(A146,'Base de Données année N'!A:J,10,0),"-")</f>
        <v>31907</v>
      </c>
      <c r="K146">
        <f t="shared" ca="1" si="5"/>
        <v>29</v>
      </c>
      <c r="Q146" s="53"/>
      <c r="R146" s="55"/>
      <c r="BE146" s="69">
        <v>40021.660000000003</v>
      </c>
    </row>
    <row r="147" spans="1:57" x14ac:dyDescent="0.2">
      <c r="A147" s="2" t="s">
        <v>532</v>
      </c>
      <c r="B147" t="str">
        <f>IFERROR(VLOOKUP(A147,'Base de Données année N'!A:J,2,0),"-")</f>
        <v>JULIENSE</v>
      </c>
      <c r="C147" t="str">
        <f>IFERROR(VLOOKUP(A147,'Base de Données année N'!A:J,3,0),"-")</f>
        <v>Marie-Thérèse</v>
      </c>
      <c r="D147" t="s">
        <v>85</v>
      </c>
      <c r="E147" t="str">
        <f>IFERROR(VLOOKUP(A147,'Base de Données année N'!A:J,5,0),"-")</f>
        <v>Nice</v>
      </c>
      <c r="F147" t="s">
        <v>533</v>
      </c>
      <c r="G147">
        <v>3243</v>
      </c>
      <c r="H147" s="151">
        <f t="shared" si="4"/>
        <v>107205.03</v>
      </c>
      <c r="I147" t="s">
        <v>12</v>
      </c>
      <c r="J147" s="1">
        <f>IFERROR(VLOOKUP(A147,'Base de Données année N'!A:J,10,0),"-")</f>
        <v>22280</v>
      </c>
      <c r="K147">
        <f t="shared" ca="1" si="5"/>
        <v>56</v>
      </c>
      <c r="Q147" s="53"/>
      <c r="R147" s="55"/>
      <c r="BE147" s="69">
        <v>107205.03</v>
      </c>
    </row>
    <row r="148" spans="1:57" x14ac:dyDescent="0.2">
      <c r="A148" s="2" t="s">
        <v>299</v>
      </c>
      <c r="B148" t="str">
        <f>IFERROR(VLOOKUP(A148,'Base de Données année N'!A:J,2,0),"-")</f>
        <v>JULIENSE</v>
      </c>
      <c r="C148" t="str">
        <f>IFERROR(VLOOKUP(A148,'Base de Données année N'!A:J,3,0),"-")</f>
        <v>Matthieu</v>
      </c>
      <c r="D148" t="s">
        <v>15</v>
      </c>
      <c r="E148" t="str">
        <f>IFERROR(VLOOKUP(A148,'Base de Données année N'!A:J,5,0),"-")</f>
        <v>Paris</v>
      </c>
      <c r="F148" t="s">
        <v>194</v>
      </c>
      <c r="G148">
        <v>3063</v>
      </c>
      <c r="H148" s="151">
        <f t="shared" si="4"/>
        <v>32418.29</v>
      </c>
      <c r="I148" t="s">
        <v>17</v>
      </c>
      <c r="J148" s="1">
        <f>IFERROR(VLOOKUP(A148,'Base de Données année N'!A:J,10,0),"-")</f>
        <v>30821</v>
      </c>
      <c r="K148">
        <f t="shared" ca="1" si="5"/>
        <v>32</v>
      </c>
      <c r="Q148" s="53"/>
      <c r="R148" s="55"/>
      <c r="BE148" s="69">
        <v>32418.29</v>
      </c>
    </row>
    <row r="149" spans="1:57" x14ac:dyDescent="0.2">
      <c r="A149" s="2" t="s">
        <v>301</v>
      </c>
      <c r="B149" t="str">
        <f>IFERROR(VLOOKUP(A149,'Base de Données année N'!A:J,2,0),"-")</f>
        <v>KAC</v>
      </c>
      <c r="C149" t="str">
        <f>IFERROR(VLOOKUP(A149,'Base de Données année N'!A:J,3,0),"-")</f>
        <v>Christine</v>
      </c>
      <c r="D149" t="s">
        <v>15</v>
      </c>
      <c r="E149" t="str">
        <f>IFERROR(VLOOKUP(A149,'Base de Données année N'!A:J,5,0),"-")</f>
        <v>Nice</v>
      </c>
      <c r="F149" t="s">
        <v>61</v>
      </c>
      <c r="G149">
        <v>3169</v>
      </c>
      <c r="H149" s="151">
        <f t="shared" si="4"/>
        <v>30218.22</v>
      </c>
      <c r="I149" t="s">
        <v>12</v>
      </c>
      <c r="J149" s="1">
        <f>IFERROR(VLOOKUP(A149,'Base de Données année N'!A:J,10,0),"-")</f>
        <v>25601</v>
      </c>
      <c r="K149">
        <f t="shared" ca="1" si="5"/>
        <v>46</v>
      </c>
      <c r="Q149" s="53"/>
      <c r="R149" s="55"/>
      <c r="BE149" s="69">
        <v>30218.22</v>
      </c>
    </row>
    <row r="150" spans="1:57" x14ac:dyDescent="0.2">
      <c r="A150" s="2" t="s">
        <v>302</v>
      </c>
      <c r="B150" t="str">
        <f>IFERROR(VLOOKUP(A150,'Base de Données année N'!A:J,2,0),"-")</f>
        <v>KARSENTY</v>
      </c>
      <c r="C150" t="str">
        <f>IFERROR(VLOOKUP(A150,'Base de Données année N'!A:J,3,0),"-")</f>
        <v>Christian</v>
      </c>
      <c r="D150" t="s">
        <v>10</v>
      </c>
      <c r="E150" t="str">
        <f>IFERROR(VLOOKUP(A150,'Base de Données année N'!A:J,5,0),"-")</f>
        <v>Nice</v>
      </c>
      <c r="F150" t="s">
        <v>90</v>
      </c>
      <c r="G150">
        <v>3248</v>
      </c>
      <c r="H150" s="151">
        <f t="shared" si="4"/>
        <v>29746.74</v>
      </c>
      <c r="I150" t="s">
        <v>17</v>
      </c>
      <c r="J150" s="1">
        <f>IFERROR(VLOOKUP(A150,'Base de Données année N'!A:J,10,0),"-")</f>
        <v>33485</v>
      </c>
      <c r="K150">
        <f t="shared" ca="1" si="5"/>
        <v>25</v>
      </c>
      <c r="Q150" s="53"/>
      <c r="R150" s="55"/>
      <c r="BE150" s="69">
        <v>29746.74</v>
      </c>
    </row>
    <row r="151" spans="1:57" x14ac:dyDescent="0.2">
      <c r="A151" s="2" t="s">
        <v>304</v>
      </c>
      <c r="B151" t="str">
        <f>IFERROR(VLOOKUP(A151,'Base de Données année N'!A:J,2,0),"-")</f>
        <v>KILBURG</v>
      </c>
      <c r="C151" t="str">
        <f>IFERROR(VLOOKUP(A151,'Base de Données année N'!A:J,3,0),"-")</f>
        <v>Caroline</v>
      </c>
      <c r="D151" t="s">
        <v>10</v>
      </c>
      <c r="E151" t="str">
        <f>IFERROR(VLOOKUP(A151,'Base de Données année N'!A:J,5,0),"-")</f>
        <v>Paris</v>
      </c>
      <c r="F151" t="s">
        <v>135</v>
      </c>
      <c r="G151">
        <v>3593</v>
      </c>
      <c r="H151" s="151">
        <f t="shared" si="4"/>
        <v>25464.77</v>
      </c>
      <c r="I151" t="s">
        <v>12</v>
      </c>
      <c r="J151" s="1">
        <f>IFERROR(VLOOKUP(A151,'Base de Données année N'!A:J,10,0),"-")</f>
        <v>33220</v>
      </c>
      <c r="K151">
        <f t="shared" ca="1" si="5"/>
        <v>26</v>
      </c>
      <c r="Q151" s="53"/>
      <c r="R151" s="55"/>
      <c r="BE151" s="69">
        <v>25464.77</v>
      </c>
    </row>
    <row r="152" spans="1:57" x14ac:dyDescent="0.2">
      <c r="A152" s="2" t="s">
        <v>305</v>
      </c>
      <c r="B152" t="str">
        <f>IFERROR(VLOOKUP(A152,'Base de Données année N'!A:J,2,0),"-")</f>
        <v>KONGOLO</v>
      </c>
      <c r="C152" t="str">
        <f>IFERROR(VLOOKUP(A152,'Base de Données année N'!A:J,3,0),"-")</f>
        <v>David</v>
      </c>
      <c r="D152" t="s">
        <v>10</v>
      </c>
      <c r="E152" t="str">
        <f>IFERROR(VLOOKUP(A152,'Base de Données année N'!A:J,5,0),"-")</f>
        <v>Nice</v>
      </c>
      <c r="F152" t="s">
        <v>187</v>
      </c>
      <c r="G152">
        <v>3144</v>
      </c>
      <c r="H152" s="151">
        <f t="shared" si="4"/>
        <v>30547.47</v>
      </c>
      <c r="I152" t="s">
        <v>17</v>
      </c>
      <c r="J152" s="1">
        <f>IFERROR(VLOOKUP(A152,'Base de Données année N'!A:J,10,0),"-")</f>
        <v>32189</v>
      </c>
      <c r="K152">
        <f t="shared" ca="1" si="5"/>
        <v>28</v>
      </c>
      <c r="Q152" s="53"/>
      <c r="R152" s="55"/>
      <c r="BE152" s="69">
        <v>30547.47</v>
      </c>
    </row>
    <row r="153" spans="1:57" x14ac:dyDescent="0.2">
      <c r="A153" s="2" t="s">
        <v>306</v>
      </c>
      <c r="B153" t="str">
        <f>IFERROR(VLOOKUP(A153,'Base de Données année N'!A:J,2,0),"-")</f>
        <v>KRIEF</v>
      </c>
      <c r="C153" t="str">
        <f>IFERROR(VLOOKUP(A153,'Base de Données année N'!A:J,3,0),"-")</f>
        <v>Arlette</v>
      </c>
      <c r="D153" t="s">
        <v>10</v>
      </c>
      <c r="E153" t="str">
        <f>IFERROR(VLOOKUP(A153,'Base de Données année N'!A:J,5,0),"-")</f>
        <v>Nice</v>
      </c>
      <c r="F153" t="s">
        <v>73</v>
      </c>
      <c r="G153">
        <v>3676</v>
      </c>
      <c r="H153" s="151">
        <f t="shared" si="4"/>
        <v>23621.97</v>
      </c>
      <c r="I153" t="s">
        <v>12</v>
      </c>
      <c r="J153" s="1">
        <f>IFERROR(VLOOKUP(A153,'Base de Données année N'!A:J,10,0),"-")</f>
        <v>24167</v>
      </c>
      <c r="K153">
        <f t="shared" ca="1" si="5"/>
        <v>50</v>
      </c>
      <c r="Q153" s="53"/>
      <c r="R153" s="55"/>
      <c r="BE153" s="69">
        <v>23621.97</v>
      </c>
    </row>
    <row r="154" spans="1:57" x14ac:dyDescent="0.2">
      <c r="A154" s="2" t="s">
        <v>308</v>
      </c>
      <c r="B154" t="str">
        <f>IFERROR(VLOOKUP(A154,'Base de Données année N'!A:J,2,0),"-")</f>
        <v>KTORZA</v>
      </c>
      <c r="C154" t="str">
        <f>IFERROR(VLOOKUP(A154,'Base de Données année N'!A:J,3,0),"-")</f>
        <v>Juliette</v>
      </c>
      <c r="D154" t="s">
        <v>10</v>
      </c>
      <c r="E154" t="str">
        <f>IFERROR(VLOOKUP(A154,'Base de Données année N'!A:J,5,0),"-")</f>
        <v>Nice</v>
      </c>
      <c r="F154" t="s">
        <v>45</v>
      </c>
      <c r="G154">
        <v>3056</v>
      </c>
      <c r="H154" s="151">
        <f t="shared" si="4"/>
        <v>21779.78</v>
      </c>
      <c r="I154" t="s">
        <v>12</v>
      </c>
      <c r="J154" s="1">
        <f>IFERROR(VLOOKUP(A154,'Base de Données année N'!A:J,10,0),"-")</f>
        <v>35679</v>
      </c>
      <c r="K154">
        <f t="shared" ca="1" si="5"/>
        <v>19</v>
      </c>
      <c r="Q154" s="53"/>
      <c r="R154" s="55"/>
      <c r="BE154" s="69">
        <v>21779.78</v>
      </c>
    </row>
    <row r="155" spans="1:57" x14ac:dyDescent="0.2">
      <c r="A155" s="2" t="s">
        <v>310</v>
      </c>
      <c r="B155" t="str">
        <f>IFERROR(VLOOKUP(A155,'Base de Données année N'!A:J,2,0),"-")</f>
        <v>LACHAUSSÉE</v>
      </c>
      <c r="C155" t="str">
        <f>IFERROR(VLOOKUP(A155,'Base de Données année N'!A:J,3,0),"-")</f>
        <v>Anita</v>
      </c>
      <c r="D155" t="s">
        <v>10</v>
      </c>
      <c r="E155" t="str">
        <f>IFERROR(VLOOKUP(A155,'Base de Données année N'!A:J,5,0),"-")</f>
        <v>Nice</v>
      </c>
      <c r="F155" t="s">
        <v>282</v>
      </c>
      <c r="G155">
        <v>3668</v>
      </c>
      <c r="H155" s="151">
        <f t="shared" si="4"/>
        <v>22303.58</v>
      </c>
      <c r="I155" t="s">
        <v>12</v>
      </c>
      <c r="J155" s="1">
        <f>IFERROR(VLOOKUP(A155,'Base de Données année N'!A:J,10,0),"-")</f>
        <v>19265</v>
      </c>
      <c r="K155">
        <f t="shared" ca="1" si="5"/>
        <v>64</v>
      </c>
      <c r="Q155" s="53"/>
      <c r="R155" s="55"/>
      <c r="BE155" s="69">
        <v>22303.58</v>
      </c>
    </row>
    <row r="156" spans="1:57" x14ac:dyDescent="0.2">
      <c r="A156" s="2" t="s">
        <v>311</v>
      </c>
      <c r="B156" t="str">
        <f>IFERROR(VLOOKUP(A156,'Base de Données année N'!A:J,2,0),"-")</f>
        <v>LACIRE</v>
      </c>
      <c r="C156" t="str">
        <f>IFERROR(VLOOKUP(A156,'Base de Données année N'!A:J,3,0),"-")</f>
        <v>Vincent</v>
      </c>
      <c r="D156" t="s">
        <v>19</v>
      </c>
      <c r="E156" t="str">
        <f>IFERROR(VLOOKUP(A156,'Base de Données année N'!A:J,5,0),"-")</f>
        <v>Strasbourg</v>
      </c>
      <c r="F156" t="s">
        <v>88</v>
      </c>
      <c r="G156">
        <v>3607</v>
      </c>
      <c r="H156" s="151">
        <f t="shared" si="4"/>
        <v>53605.33</v>
      </c>
      <c r="I156" t="s">
        <v>17</v>
      </c>
      <c r="J156" s="1">
        <f>IFERROR(VLOOKUP(A156,'Base de Données année N'!A:J,10,0),"-")</f>
        <v>35196</v>
      </c>
      <c r="K156">
        <f t="shared" ca="1" si="5"/>
        <v>20</v>
      </c>
      <c r="Q156" s="53"/>
      <c r="R156" s="55"/>
      <c r="BE156" s="69">
        <v>53605.33</v>
      </c>
    </row>
    <row r="157" spans="1:57" x14ac:dyDescent="0.2">
      <c r="A157" s="2" t="s">
        <v>313</v>
      </c>
      <c r="B157" t="str">
        <f>IFERROR(VLOOKUP(A157,'Base de Données année N'!A:J,2,0),"-")</f>
        <v>LADD</v>
      </c>
      <c r="C157" t="str">
        <f>IFERROR(VLOOKUP(A157,'Base de Données année N'!A:J,3,0),"-")</f>
        <v>Claude</v>
      </c>
      <c r="D157" t="s">
        <v>15</v>
      </c>
      <c r="E157" t="str">
        <f>IFERROR(VLOOKUP(A157,'Base de Données année N'!A:J,5,0),"-")</f>
        <v>Nice</v>
      </c>
      <c r="F157" t="s">
        <v>36</v>
      </c>
      <c r="G157">
        <v>3130</v>
      </c>
      <c r="H157" s="151">
        <f t="shared" si="4"/>
        <v>30736.13</v>
      </c>
      <c r="I157" t="s">
        <v>12</v>
      </c>
      <c r="J157" s="1">
        <f>IFERROR(VLOOKUP(A157,'Base de Données année N'!A:J,10,0),"-")</f>
        <v>26884</v>
      </c>
      <c r="K157">
        <f t="shared" ca="1" si="5"/>
        <v>43</v>
      </c>
      <c r="Q157" s="53"/>
      <c r="R157" s="55"/>
      <c r="BE157" s="69">
        <v>30736.13</v>
      </c>
    </row>
    <row r="158" spans="1:57" x14ac:dyDescent="0.2">
      <c r="A158" s="2" t="s">
        <v>315</v>
      </c>
      <c r="B158" t="str">
        <f>IFERROR(VLOOKUP(A158,'Base de Données année N'!A:J,2,0),"-")</f>
        <v>LAFORET</v>
      </c>
      <c r="C158" t="str">
        <f>IFERROR(VLOOKUP(A158,'Base de Données année N'!A:J,3,0),"-")</f>
        <v>Clara</v>
      </c>
      <c r="D158" t="s">
        <v>10</v>
      </c>
      <c r="E158" t="str">
        <f>IFERROR(VLOOKUP(A158,'Base de Données année N'!A:J,5,0),"-")</f>
        <v>Paris</v>
      </c>
      <c r="F158" t="s">
        <v>316</v>
      </c>
      <c r="G158">
        <v>3551</v>
      </c>
      <c r="H158" s="151">
        <f t="shared" si="4"/>
        <v>25166.799999999999</v>
      </c>
      <c r="I158" t="s">
        <v>12</v>
      </c>
      <c r="J158" s="1">
        <f>IFERROR(VLOOKUP(A158,'Base de Données année N'!A:J,10,0),"-")</f>
        <v>26979</v>
      </c>
      <c r="K158">
        <f t="shared" ca="1" si="5"/>
        <v>43</v>
      </c>
      <c r="Q158" s="53"/>
      <c r="R158" s="55"/>
      <c r="BE158" s="69">
        <v>25166.799999999999</v>
      </c>
    </row>
    <row r="159" spans="1:57" x14ac:dyDescent="0.2">
      <c r="A159" s="2" t="s">
        <v>317</v>
      </c>
      <c r="B159" t="str">
        <f>IFERROR(VLOOKUP(A159,'Base de Données année N'!A:J,2,0),"-")</f>
        <v>LAFORET</v>
      </c>
      <c r="C159" t="str">
        <f>IFERROR(VLOOKUP(A159,'Base de Données année N'!A:J,3,0),"-")</f>
        <v>Hubert</v>
      </c>
      <c r="D159" t="s">
        <v>19</v>
      </c>
      <c r="E159" t="str">
        <f>IFERROR(VLOOKUP(A159,'Base de Données année N'!A:J,5,0),"-")</f>
        <v>Nice</v>
      </c>
      <c r="F159" t="s">
        <v>56</v>
      </c>
      <c r="G159">
        <v>3142</v>
      </c>
      <c r="H159" s="151">
        <f t="shared" si="4"/>
        <v>56620.88</v>
      </c>
      <c r="I159" t="s">
        <v>17</v>
      </c>
      <c r="J159" s="1">
        <f>IFERROR(VLOOKUP(A159,'Base de Données année N'!A:J,10,0),"-")</f>
        <v>34394</v>
      </c>
      <c r="K159">
        <f t="shared" ca="1" si="5"/>
        <v>22</v>
      </c>
      <c r="Q159" s="53"/>
      <c r="R159" s="55"/>
      <c r="BE159" s="69">
        <v>56620.88</v>
      </c>
    </row>
    <row r="160" spans="1:57" x14ac:dyDescent="0.2">
      <c r="A160" s="2" t="s">
        <v>319</v>
      </c>
      <c r="B160" t="str">
        <f>IFERROR(VLOOKUP(A160,'Base de Données année N'!A:J,2,0),"-")</f>
        <v>LAM</v>
      </c>
      <c r="C160" t="str">
        <f>IFERROR(VLOOKUP(A160,'Base de Données année N'!A:J,3,0),"-")</f>
        <v>Pierrette</v>
      </c>
      <c r="D160" t="s">
        <v>10</v>
      </c>
      <c r="E160" t="str">
        <f>IFERROR(VLOOKUP(A160,'Base de Données année N'!A:J,5,0),"-")</f>
        <v>Paris</v>
      </c>
      <c r="F160" t="s">
        <v>320</v>
      </c>
      <c r="G160">
        <v>3718</v>
      </c>
      <c r="H160" s="151">
        <f t="shared" si="4"/>
        <v>23939.64</v>
      </c>
      <c r="I160" t="s">
        <v>12</v>
      </c>
      <c r="J160" s="1">
        <f>IFERROR(VLOOKUP(A160,'Base de Données année N'!A:J,10,0),"-")</f>
        <v>26792</v>
      </c>
      <c r="K160">
        <f t="shared" ca="1" si="5"/>
        <v>43</v>
      </c>
      <c r="Q160" s="53"/>
      <c r="R160" s="55"/>
      <c r="BE160" s="69">
        <v>23939.64</v>
      </c>
    </row>
    <row r="161" spans="1:57" x14ac:dyDescent="0.2">
      <c r="A161" s="2" t="s">
        <v>321</v>
      </c>
      <c r="B161" t="str">
        <f>IFERROR(VLOOKUP(A161,'Base de Données année N'!A:J,2,0),"-")</f>
        <v>LAMBERT</v>
      </c>
      <c r="C161" t="str">
        <f>IFERROR(VLOOKUP(A161,'Base de Données année N'!A:J,3,0),"-")</f>
        <v>Geneviève</v>
      </c>
      <c r="D161" t="s">
        <v>10</v>
      </c>
      <c r="E161" t="str">
        <f>IFERROR(VLOOKUP(A161,'Base de Données année N'!A:J,5,0),"-")</f>
        <v>Nice</v>
      </c>
      <c r="F161" t="s">
        <v>322</v>
      </c>
      <c r="G161">
        <v>3153</v>
      </c>
      <c r="H161" s="151">
        <f t="shared" si="4"/>
        <v>27252.46</v>
      </c>
      <c r="I161" t="s">
        <v>12</v>
      </c>
      <c r="J161" s="1">
        <f>IFERROR(VLOOKUP(A161,'Base de Données année N'!A:J,10,0),"-")</f>
        <v>28680</v>
      </c>
      <c r="K161">
        <f t="shared" ca="1" si="5"/>
        <v>38</v>
      </c>
      <c r="Q161" s="53"/>
      <c r="R161" s="55"/>
      <c r="BE161" s="69">
        <v>27252.46</v>
      </c>
    </row>
    <row r="162" spans="1:57" x14ac:dyDescent="0.2">
      <c r="A162" s="2" t="s">
        <v>422</v>
      </c>
      <c r="B162" t="str">
        <f>IFERROR(VLOOKUP(A162,'Base de Données année N'!A:J,2,0),"-")</f>
        <v>LANDON</v>
      </c>
      <c r="C162" t="str">
        <f>IFERROR(VLOOKUP(A162,'Base de Données année N'!A:J,3,0),"-")</f>
        <v>Marie-Odile</v>
      </c>
      <c r="D162" t="s">
        <v>85</v>
      </c>
      <c r="E162" t="str">
        <f>IFERROR(VLOOKUP(A162,'Base de Données année N'!A:J,5,0),"-")</f>
        <v>Nice</v>
      </c>
      <c r="F162" t="s">
        <v>103</v>
      </c>
      <c r="G162">
        <v>3247</v>
      </c>
      <c r="H162" s="151">
        <f t="shared" si="4"/>
        <v>96055.54</v>
      </c>
      <c r="I162" t="s">
        <v>12</v>
      </c>
      <c r="J162" s="1">
        <f>IFERROR(VLOOKUP(A162,'Base de Données année N'!A:J,10,0),"-")</f>
        <v>23677</v>
      </c>
      <c r="K162">
        <f t="shared" ca="1" si="5"/>
        <v>52</v>
      </c>
      <c r="Q162" s="53"/>
      <c r="R162" s="55"/>
      <c r="BE162" s="69">
        <v>96055.54</v>
      </c>
    </row>
    <row r="163" spans="1:57" x14ac:dyDescent="0.2">
      <c r="A163" s="2" t="s">
        <v>325</v>
      </c>
      <c r="B163" t="str">
        <f>IFERROR(VLOOKUP(A163,'Base de Données année N'!A:J,2,0),"-")</f>
        <v>LANLO</v>
      </c>
      <c r="C163" t="str">
        <f>IFERROR(VLOOKUP(A163,'Base de Données année N'!A:J,3,0),"-")</f>
        <v>Nathalie</v>
      </c>
      <c r="D163" t="s">
        <v>10</v>
      </c>
      <c r="E163" t="str">
        <f>IFERROR(VLOOKUP(A163,'Base de Données année N'!A:J,5,0),"-")</f>
        <v>Nice</v>
      </c>
      <c r="F163" t="s">
        <v>172</v>
      </c>
      <c r="G163">
        <v>3695</v>
      </c>
      <c r="H163" s="151">
        <f t="shared" si="4"/>
        <v>26372.09</v>
      </c>
      <c r="I163" t="s">
        <v>12</v>
      </c>
      <c r="J163" s="1">
        <f>IFERROR(VLOOKUP(A163,'Base de Données année N'!A:J,10,0),"-")</f>
        <v>32727</v>
      </c>
      <c r="K163">
        <f t="shared" ca="1" si="5"/>
        <v>27</v>
      </c>
      <c r="Q163" s="53"/>
      <c r="R163" s="55"/>
      <c r="BE163" s="69">
        <v>26372.09</v>
      </c>
    </row>
    <row r="164" spans="1:57" x14ac:dyDescent="0.2">
      <c r="A164" s="2" t="s">
        <v>326</v>
      </c>
      <c r="B164" t="str">
        <f>IFERROR(VLOOKUP(A164,'Base de Données année N'!A:J,2,0),"-")</f>
        <v>LAUB</v>
      </c>
      <c r="C164" t="str">
        <f>IFERROR(VLOOKUP(A164,'Base de Données année N'!A:J,3,0),"-")</f>
        <v>Nicole</v>
      </c>
      <c r="D164" t="s">
        <v>10</v>
      </c>
      <c r="E164" t="str">
        <f>IFERROR(VLOOKUP(A164,'Base de Données année N'!A:J,5,0),"-")</f>
        <v>Paris</v>
      </c>
      <c r="F164" t="s">
        <v>327</v>
      </c>
      <c r="G164">
        <v>3333</v>
      </c>
      <c r="H164" s="151">
        <f t="shared" si="4"/>
        <v>23387.89</v>
      </c>
      <c r="I164" t="s">
        <v>12</v>
      </c>
      <c r="J164" s="1">
        <f>IFERROR(VLOOKUP(A164,'Base de Données année N'!A:J,10,0),"-")</f>
        <v>23155</v>
      </c>
      <c r="K164">
        <f t="shared" ca="1" si="5"/>
        <v>53</v>
      </c>
      <c r="Q164" s="53"/>
      <c r="R164" s="55"/>
      <c r="BE164" s="69">
        <v>23387.89</v>
      </c>
    </row>
    <row r="165" spans="1:57" x14ac:dyDescent="0.2">
      <c r="A165" s="2" t="s">
        <v>328</v>
      </c>
      <c r="B165" t="str">
        <f>IFERROR(VLOOKUP(A165,'Base de Données année N'!A:J,2,0),"-")</f>
        <v>LE BARBANCHON</v>
      </c>
      <c r="C165" t="str">
        <f>IFERROR(VLOOKUP(A165,'Base de Données année N'!A:J,3,0),"-")</f>
        <v>Jeanine</v>
      </c>
      <c r="D165" t="s">
        <v>10</v>
      </c>
      <c r="E165" t="str">
        <f>IFERROR(VLOOKUP(A165,'Base de Données année N'!A:J,5,0),"-")</f>
        <v>Nice</v>
      </c>
      <c r="F165" t="s">
        <v>250</v>
      </c>
      <c r="G165">
        <v>3590</v>
      </c>
      <c r="H165" s="151">
        <f t="shared" si="4"/>
        <v>23667.39</v>
      </c>
      <c r="I165" t="s">
        <v>12</v>
      </c>
      <c r="J165" s="1">
        <f>IFERROR(VLOOKUP(A165,'Base de Données année N'!A:J,10,0),"-")</f>
        <v>23833</v>
      </c>
      <c r="K165">
        <f t="shared" ca="1" si="5"/>
        <v>51</v>
      </c>
      <c r="Q165" s="53"/>
      <c r="R165" s="55"/>
      <c r="BE165" s="69">
        <v>23667.39</v>
      </c>
    </row>
    <row r="166" spans="1:57" x14ac:dyDescent="0.2">
      <c r="A166" s="2" t="s">
        <v>329</v>
      </c>
      <c r="B166" t="str">
        <f>IFERROR(VLOOKUP(A166,'Base de Données année N'!A:J,2,0),"-")</f>
        <v>LE HYARIC</v>
      </c>
      <c r="C166" t="str">
        <f>IFERROR(VLOOKUP(A166,'Base de Données année N'!A:J,3,0),"-")</f>
        <v>Nathalie</v>
      </c>
      <c r="D166" t="s">
        <v>10</v>
      </c>
      <c r="E166" t="str">
        <f>IFERROR(VLOOKUP(A166,'Base de Données année N'!A:J,5,0),"-")</f>
        <v>Nice</v>
      </c>
      <c r="F166" t="s">
        <v>20</v>
      </c>
      <c r="G166">
        <v>3703</v>
      </c>
      <c r="H166" s="151">
        <f t="shared" si="4"/>
        <v>24964.41</v>
      </c>
      <c r="I166" t="s">
        <v>12</v>
      </c>
      <c r="J166" s="1">
        <f>IFERROR(VLOOKUP(A166,'Base de Données année N'!A:J,10,0),"-")</f>
        <v>25265</v>
      </c>
      <c r="K166">
        <f t="shared" ca="1" si="5"/>
        <v>47</v>
      </c>
      <c r="Q166" s="53"/>
      <c r="R166" s="55"/>
      <c r="BE166" s="69">
        <v>24964.41</v>
      </c>
    </row>
    <row r="167" spans="1:57" x14ac:dyDescent="0.2">
      <c r="A167" s="2" t="s">
        <v>396</v>
      </c>
      <c r="B167" t="str">
        <f>IFERROR(VLOOKUP(A167,'Base de Données année N'!A:J,2,0),"-")</f>
        <v>LE LOCH</v>
      </c>
      <c r="C167" t="str">
        <f>IFERROR(VLOOKUP(A167,'Base de Données année N'!A:J,3,0),"-")</f>
        <v>Nicole</v>
      </c>
      <c r="D167" t="s">
        <v>85</v>
      </c>
      <c r="E167" t="str">
        <f>IFERROR(VLOOKUP(A167,'Base de Données année N'!A:J,5,0),"-")</f>
        <v>Paris</v>
      </c>
      <c r="F167" t="s">
        <v>397</v>
      </c>
      <c r="G167">
        <v>3104</v>
      </c>
      <c r="H167" s="151">
        <f t="shared" si="4"/>
        <v>77529.86</v>
      </c>
      <c r="I167" t="s">
        <v>12</v>
      </c>
      <c r="J167" s="1">
        <f>IFERROR(VLOOKUP(A167,'Base de Données année N'!A:J,10,0),"-")</f>
        <v>24182</v>
      </c>
      <c r="K167">
        <f t="shared" ca="1" si="5"/>
        <v>50</v>
      </c>
      <c r="Q167" s="53"/>
      <c r="R167" s="55"/>
      <c r="BE167" s="69">
        <v>77529.86</v>
      </c>
    </row>
    <row r="168" spans="1:57" x14ac:dyDescent="0.2">
      <c r="A168" s="2" t="s">
        <v>331</v>
      </c>
      <c r="B168" t="str">
        <f>IFERROR(VLOOKUP(A168,'Base de Données année N'!A:J,2,0),"-")</f>
        <v>LE PREVOST</v>
      </c>
      <c r="C168" t="str">
        <f>IFERROR(VLOOKUP(A168,'Base de Données année N'!A:J,3,0),"-")</f>
        <v>Marie-Anne</v>
      </c>
      <c r="D168" t="s">
        <v>85</v>
      </c>
      <c r="E168" t="str">
        <f>IFERROR(VLOOKUP(A168,'Base de Données année N'!A:J,5,0),"-")</f>
        <v>Nice</v>
      </c>
      <c r="F168" t="s">
        <v>61</v>
      </c>
      <c r="G168">
        <v>3204</v>
      </c>
      <c r="H168" s="151">
        <f t="shared" si="4"/>
        <v>78439.45</v>
      </c>
      <c r="I168" t="s">
        <v>12</v>
      </c>
      <c r="J168" s="1">
        <f>IFERROR(VLOOKUP(A168,'Base de Données année N'!A:J,10,0),"-")</f>
        <v>25334</v>
      </c>
      <c r="K168">
        <f t="shared" ca="1" si="5"/>
        <v>47</v>
      </c>
      <c r="Q168" s="53"/>
      <c r="R168" s="55"/>
      <c r="BE168" s="69">
        <v>78439.45</v>
      </c>
    </row>
    <row r="169" spans="1:57" x14ac:dyDescent="0.2">
      <c r="A169" s="2" t="s">
        <v>335</v>
      </c>
      <c r="B169" t="str">
        <f>IFERROR(VLOOKUP(A169,'Base de Données année N'!A:J,2,0),"-")</f>
        <v>LEBAS</v>
      </c>
      <c r="C169" t="str">
        <f>IFERROR(VLOOKUP(A169,'Base de Données année N'!A:J,3,0),"-")</f>
        <v>Eliane</v>
      </c>
      <c r="D169" t="s">
        <v>10</v>
      </c>
      <c r="E169" t="str">
        <f>IFERROR(VLOOKUP(A169,'Base de Données année N'!A:J,5,0),"-")</f>
        <v>Nice</v>
      </c>
      <c r="F169" t="s">
        <v>33</v>
      </c>
      <c r="G169">
        <v>3105</v>
      </c>
      <c r="H169" s="151">
        <f t="shared" si="4"/>
        <v>26584.92</v>
      </c>
      <c r="I169" t="s">
        <v>12</v>
      </c>
      <c r="J169" s="1">
        <f>IFERROR(VLOOKUP(A169,'Base de Données année N'!A:J,10,0),"-")</f>
        <v>32205</v>
      </c>
      <c r="K169">
        <f t="shared" ca="1" si="5"/>
        <v>28</v>
      </c>
      <c r="Q169" s="53"/>
      <c r="R169" s="55"/>
      <c r="BE169" s="69">
        <v>26584.92</v>
      </c>
    </row>
    <row r="170" spans="1:57" x14ac:dyDescent="0.2">
      <c r="A170" s="2" t="s">
        <v>336</v>
      </c>
      <c r="B170" t="str">
        <f>IFERROR(VLOOKUP(A170,'Base de Données année N'!A:J,2,0),"-")</f>
        <v>LEBRETON</v>
      </c>
      <c r="C170" t="str">
        <f>IFERROR(VLOOKUP(A170,'Base de Données année N'!A:J,3,0),"-")</f>
        <v>Olivier</v>
      </c>
      <c r="D170" t="s">
        <v>10</v>
      </c>
      <c r="E170" t="str">
        <f>IFERROR(VLOOKUP(A170,'Base de Données année N'!A:J,5,0),"-")</f>
        <v>Paris</v>
      </c>
      <c r="F170" t="s">
        <v>154</v>
      </c>
      <c r="G170">
        <v>3124</v>
      </c>
      <c r="H170" s="151">
        <f t="shared" si="4"/>
        <v>27434.09</v>
      </c>
      <c r="I170" t="s">
        <v>17</v>
      </c>
      <c r="J170" s="1">
        <f>IFERROR(VLOOKUP(A170,'Base de Données année N'!A:J,10,0),"-")</f>
        <v>28465</v>
      </c>
      <c r="K170">
        <f t="shared" ca="1" si="5"/>
        <v>39</v>
      </c>
      <c r="Q170" s="53"/>
      <c r="R170" s="55"/>
      <c r="BE170" s="69">
        <v>27434.09</v>
      </c>
    </row>
    <row r="171" spans="1:57" x14ac:dyDescent="0.2">
      <c r="A171" s="2" t="s">
        <v>338</v>
      </c>
      <c r="B171" t="str">
        <f>IFERROR(VLOOKUP(A171,'Base de Données année N'!A:J,2,0),"-")</f>
        <v>LEDOUX</v>
      </c>
      <c r="C171" t="str">
        <f>IFERROR(VLOOKUP(A171,'Base de Données année N'!A:J,3,0),"-")</f>
        <v>Madeleine</v>
      </c>
      <c r="D171" t="s">
        <v>10</v>
      </c>
      <c r="E171" t="str">
        <f>IFERROR(VLOOKUP(A171,'Base de Données année N'!A:J,5,0),"-")</f>
        <v>Nice</v>
      </c>
      <c r="F171" t="s">
        <v>23</v>
      </c>
      <c r="G171">
        <v>3722</v>
      </c>
      <c r="H171" s="151">
        <f t="shared" si="4"/>
        <v>31406.68</v>
      </c>
      <c r="I171" t="s">
        <v>12</v>
      </c>
      <c r="J171" s="1">
        <f>IFERROR(VLOOKUP(A171,'Base de Données année N'!A:J,10,0),"-")</f>
        <v>27849</v>
      </c>
      <c r="K171">
        <f t="shared" ca="1" si="5"/>
        <v>40</v>
      </c>
      <c r="Q171" s="53"/>
      <c r="R171" s="55"/>
      <c r="BE171" s="69">
        <v>31406.68</v>
      </c>
    </row>
    <row r="172" spans="1:57" x14ac:dyDescent="0.2">
      <c r="A172" s="2" t="s">
        <v>339</v>
      </c>
      <c r="B172" t="str">
        <f>IFERROR(VLOOKUP(A172,'Base de Données année N'!A:J,2,0),"-")</f>
        <v>LEE</v>
      </c>
      <c r="C172" t="str">
        <f>IFERROR(VLOOKUP(A172,'Base de Données année N'!A:J,3,0),"-")</f>
        <v>Delphine</v>
      </c>
      <c r="D172" t="s">
        <v>10</v>
      </c>
      <c r="E172" t="str">
        <f>IFERROR(VLOOKUP(A172,'Base de Données année N'!A:J,5,0),"-")</f>
        <v>Paris</v>
      </c>
      <c r="F172" t="s">
        <v>28</v>
      </c>
      <c r="G172">
        <v>3055</v>
      </c>
      <c r="H172" s="151">
        <f t="shared" si="4"/>
        <v>21957.08</v>
      </c>
      <c r="I172" t="s">
        <v>12</v>
      </c>
      <c r="J172" s="1">
        <f>IFERROR(VLOOKUP(A172,'Base de Données année N'!A:J,10,0),"-")</f>
        <v>23591</v>
      </c>
      <c r="K172">
        <f t="shared" ca="1" si="5"/>
        <v>52</v>
      </c>
      <c r="Q172" s="53"/>
      <c r="R172" s="55"/>
      <c r="BE172" s="69">
        <v>21957.08</v>
      </c>
    </row>
    <row r="173" spans="1:57" x14ac:dyDescent="0.2">
      <c r="A173" s="2" t="s">
        <v>341</v>
      </c>
      <c r="B173" t="str">
        <f>IFERROR(VLOOKUP(A173,'Base de Données année N'!A:J,2,0),"-")</f>
        <v>LEFORT</v>
      </c>
      <c r="C173" t="str">
        <f>IFERROR(VLOOKUP(A173,'Base de Données année N'!A:J,3,0),"-")</f>
        <v>Myriam</v>
      </c>
      <c r="D173" t="s">
        <v>10</v>
      </c>
      <c r="E173" t="str">
        <f>IFERROR(VLOOKUP(A173,'Base de Données année N'!A:J,5,0),"-")</f>
        <v>Nice</v>
      </c>
      <c r="F173" t="s">
        <v>73</v>
      </c>
      <c r="G173">
        <v>3164</v>
      </c>
      <c r="H173" s="151">
        <f t="shared" si="4"/>
        <v>26402.77</v>
      </c>
      <c r="I173" t="s">
        <v>12</v>
      </c>
      <c r="J173" s="1">
        <f>IFERROR(VLOOKUP(A173,'Base de Données année N'!A:J,10,0),"-")</f>
        <v>33633</v>
      </c>
      <c r="K173">
        <f t="shared" ca="1" si="5"/>
        <v>24</v>
      </c>
      <c r="Q173" s="53"/>
      <c r="R173" s="55"/>
      <c r="BE173" s="69">
        <v>26402.77</v>
      </c>
    </row>
    <row r="174" spans="1:57" x14ac:dyDescent="0.2">
      <c r="A174" s="2" t="s">
        <v>342</v>
      </c>
      <c r="B174" t="str">
        <f>IFERROR(VLOOKUP(A174,'Base de Données année N'!A:J,2,0),"-")</f>
        <v>LEGRAND</v>
      </c>
      <c r="C174" t="str">
        <f>IFERROR(VLOOKUP(A174,'Base de Données année N'!A:J,3,0),"-")</f>
        <v>Stéphane</v>
      </c>
      <c r="D174" t="s">
        <v>19</v>
      </c>
      <c r="E174" t="str">
        <f>IFERROR(VLOOKUP(A174,'Base de Données année N'!A:J,5,0),"-")</f>
        <v>Paris</v>
      </c>
      <c r="F174" t="s">
        <v>31</v>
      </c>
      <c r="G174">
        <v>3136</v>
      </c>
      <c r="H174" s="151">
        <f t="shared" si="4"/>
        <v>51329.71</v>
      </c>
      <c r="I174" t="s">
        <v>17</v>
      </c>
      <c r="J174" s="1">
        <f>IFERROR(VLOOKUP(A174,'Base de Données année N'!A:J,10,0),"-")</f>
        <v>25824</v>
      </c>
      <c r="K174">
        <f t="shared" ca="1" si="5"/>
        <v>46</v>
      </c>
      <c r="Q174" s="53"/>
      <c r="R174" s="55"/>
      <c r="BE174" s="69">
        <v>51329.71</v>
      </c>
    </row>
    <row r="175" spans="1:57" x14ac:dyDescent="0.2">
      <c r="A175" s="2" t="s">
        <v>343</v>
      </c>
      <c r="B175" t="str">
        <f>IFERROR(VLOOKUP(A175,'Base de Données année N'!A:J,2,0),"-")</f>
        <v>LEKA</v>
      </c>
      <c r="C175" t="str">
        <f>IFERROR(VLOOKUP(A175,'Base de Données année N'!A:J,3,0),"-")</f>
        <v>Bernadette</v>
      </c>
      <c r="D175" t="s">
        <v>10</v>
      </c>
      <c r="E175" t="str">
        <f>IFERROR(VLOOKUP(A175,'Base de Données année N'!A:J,5,0),"-")</f>
        <v>Nice</v>
      </c>
      <c r="F175" t="s">
        <v>20</v>
      </c>
      <c r="G175">
        <v>3010</v>
      </c>
      <c r="H175" s="151">
        <f t="shared" si="4"/>
        <v>23569.46</v>
      </c>
      <c r="I175" t="s">
        <v>12</v>
      </c>
      <c r="J175" s="1">
        <f>IFERROR(VLOOKUP(A175,'Base de Données année N'!A:J,10,0),"-")</f>
        <v>33652</v>
      </c>
      <c r="K175">
        <f t="shared" ca="1" si="5"/>
        <v>24</v>
      </c>
      <c r="Q175" s="53"/>
      <c r="R175" s="55"/>
      <c r="BE175" s="69">
        <v>23569.46</v>
      </c>
    </row>
    <row r="176" spans="1:57" x14ac:dyDescent="0.2">
      <c r="A176" s="2" t="s">
        <v>344</v>
      </c>
      <c r="B176" t="str">
        <f>IFERROR(VLOOKUP(A176,'Base de Données année N'!A:J,2,0),"-")</f>
        <v>LEMAIRE</v>
      </c>
      <c r="C176" t="str">
        <f>IFERROR(VLOOKUP(A176,'Base de Données année N'!A:J,3,0),"-")</f>
        <v>Philippe</v>
      </c>
      <c r="D176" t="s">
        <v>19</v>
      </c>
      <c r="E176" t="str">
        <f>IFERROR(VLOOKUP(A176,'Base de Données année N'!A:J,5,0),"-")</f>
        <v>Paris</v>
      </c>
      <c r="F176" t="s">
        <v>11</v>
      </c>
      <c r="G176">
        <v>3626</v>
      </c>
      <c r="H176" s="151">
        <f t="shared" si="4"/>
        <v>52973.33</v>
      </c>
      <c r="I176" t="s">
        <v>17</v>
      </c>
      <c r="J176" s="1">
        <f>IFERROR(VLOOKUP(A176,'Base de Données année N'!A:J,10,0),"-")</f>
        <v>33306</v>
      </c>
      <c r="K176">
        <f t="shared" ca="1" si="5"/>
        <v>25</v>
      </c>
      <c r="Q176" s="53"/>
      <c r="R176" s="55"/>
      <c r="BE176" s="69">
        <v>52973.33</v>
      </c>
    </row>
    <row r="177" spans="1:57" x14ac:dyDescent="0.2">
      <c r="A177" s="2" t="s">
        <v>346</v>
      </c>
      <c r="B177" t="str">
        <f>IFERROR(VLOOKUP(A177,'Base de Données année N'!A:J,2,0),"-")</f>
        <v>LEMARI</v>
      </c>
      <c r="C177" t="str">
        <f>IFERROR(VLOOKUP(A177,'Base de Données année N'!A:J,3,0),"-")</f>
        <v>Marie-Brigitte</v>
      </c>
      <c r="D177" t="s">
        <v>10</v>
      </c>
      <c r="E177" t="str">
        <f>IFERROR(VLOOKUP(A177,'Base de Données année N'!A:J,5,0),"-")</f>
        <v>Paris</v>
      </c>
      <c r="F177" t="s">
        <v>27</v>
      </c>
      <c r="G177">
        <v>3148</v>
      </c>
      <c r="H177" s="151">
        <f t="shared" si="4"/>
        <v>32788.480000000003</v>
      </c>
      <c r="I177" t="s">
        <v>12</v>
      </c>
      <c r="J177" s="1">
        <f>IFERROR(VLOOKUP(A177,'Base de Données année N'!A:J,10,0),"-")</f>
        <v>26162</v>
      </c>
      <c r="K177">
        <f t="shared" ca="1" si="5"/>
        <v>45</v>
      </c>
      <c r="Q177" s="53"/>
      <c r="R177" s="55"/>
      <c r="BE177" s="69">
        <v>32788.480000000003</v>
      </c>
    </row>
    <row r="178" spans="1:57" x14ac:dyDescent="0.2">
      <c r="A178" s="2" t="s">
        <v>347</v>
      </c>
      <c r="B178" t="str">
        <f>IFERROR(VLOOKUP(A178,'Base de Données année N'!A:J,2,0),"-")</f>
        <v>LEMARIÉ</v>
      </c>
      <c r="C178" t="str">
        <f>IFERROR(VLOOKUP(A178,'Base de Données année N'!A:J,3,0),"-")</f>
        <v>David</v>
      </c>
      <c r="D178" t="s">
        <v>10</v>
      </c>
      <c r="E178" t="str">
        <f>IFERROR(VLOOKUP(A178,'Base de Données année N'!A:J,5,0),"-")</f>
        <v>Nice</v>
      </c>
      <c r="F178" t="s">
        <v>348</v>
      </c>
      <c r="G178">
        <v>3037</v>
      </c>
      <c r="H178" s="151">
        <f t="shared" si="4"/>
        <v>17016.919999999998</v>
      </c>
      <c r="I178" t="s">
        <v>17</v>
      </c>
      <c r="J178" s="1">
        <f>IFERROR(VLOOKUP(A178,'Base de Données année N'!A:J,10,0),"-")</f>
        <v>35063</v>
      </c>
      <c r="K178">
        <f t="shared" ca="1" si="5"/>
        <v>21</v>
      </c>
      <c r="Q178" s="53"/>
      <c r="R178" s="55"/>
      <c r="BE178" s="69">
        <v>17016.919999999998</v>
      </c>
    </row>
    <row r="179" spans="1:57" x14ac:dyDescent="0.2">
      <c r="A179" s="2" t="s">
        <v>349</v>
      </c>
      <c r="B179" t="str">
        <f>IFERROR(VLOOKUP(A179,'Base de Données année N'!A:J,2,0),"-")</f>
        <v>LEURRE</v>
      </c>
      <c r="C179" t="str">
        <f>IFERROR(VLOOKUP(A179,'Base de Données année N'!A:J,3,0),"-")</f>
        <v>Denise</v>
      </c>
      <c r="D179" t="s">
        <v>19</v>
      </c>
      <c r="E179" t="str">
        <f>IFERROR(VLOOKUP(A179,'Base de Données année N'!A:J,5,0),"-")</f>
        <v>Nice</v>
      </c>
      <c r="F179" t="s">
        <v>88</v>
      </c>
      <c r="G179">
        <v>3844</v>
      </c>
      <c r="H179" s="151">
        <f t="shared" si="4"/>
        <v>48396.77</v>
      </c>
      <c r="I179" t="s">
        <v>17</v>
      </c>
      <c r="J179" s="1">
        <f>IFERROR(VLOOKUP(A179,'Base de Données année N'!A:J,10,0),"-")</f>
        <v>28006</v>
      </c>
      <c r="K179">
        <f t="shared" ca="1" si="5"/>
        <v>40</v>
      </c>
      <c r="Q179" s="53"/>
      <c r="R179" s="55"/>
      <c r="BE179" s="69">
        <v>48396.77</v>
      </c>
    </row>
    <row r="180" spans="1:57" x14ac:dyDescent="0.2">
      <c r="A180" s="2" t="s">
        <v>511</v>
      </c>
      <c r="B180" t="str">
        <f>IFERROR(VLOOKUP(A180,'Base de Données année N'!A:J,2,0),"-")</f>
        <v>LHERMITTE</v>
      </c>
      <c r="C180" t="str">
        <f>IFERROR(VLOOKUP(A180,'Base de Données année N'!A:J,3,0),"-")</f>
        <v>Bernard</v>
      </c>
      <c r="D180" t="s">
        <v>85</v>
      </c>
      <c r="E180" t="str">
        <f>IFERROR(VLOOKUP(A180,'Base de Données année N'!A:J,5,0),"-")</f>
        <v>Nice</v>
      </c>
      <c r="F180" t="s">
        <v>512</v>
      </c>
      <c r="G180">
        <v>3667</v>
      </c>
      <c r="H180" s="151">
        <f t="shared" si="4"/>
        <v>122875.96</v>
      </c>
      <c r="I180" t="s">
        <v>17</v>
      </c>
      <c r="J180" s="1">
        <f>IFERROR(VLOOKUP(A180,'Base de Données année N'!A:J,10,0),"-")</f>
        <v>22404</v>
      </c>
      <c r="K180">
        <f t="shared" ca="1" si="5"/>
        <v>55</v>
      </c>
      <c r="Q180" s="53"/>
      <c r="R180" s="55"/>
      <c r="BE180" s="69">
        <v>122875.96</v>
      </c>
    </row>
    <row r="181" spans="1:57" x14ac:dyDescent="0.2">
      <c r="A181" s="2" t="s">
        <v>457</v>
      </c>
      <c r="B181" t="str">
        <f>IFERROR(VLOOKUP(A181,'Base de Données année N'!A:J,2,0),"-")</f>
        <v>LOUAPRE</v>
      </c>
      <c r="C181" t="str">
        <f>IFERROR(VLOOKUP(A181,'Base de Données année N'!A:J,3,0),"-")</f>
        <v>Louisette</v>
      </c>
      <c r="D181" t="s">
        <v>85</v>
      </c>
      <c r="E181" t="str">
        <f>IFERROR(VLOOKUP(A181,'Base de Données année N'!A:J,5,0),"-")</f>
        <v>Paris</v>
      </c>
      <c r="F181" t="s">
        <v>135</v>
      </c>
      <c r="G181">
        <v>3135</v>
      </c>
      <c r="H181" s="151">
        <f t="shared" si="4"/>
        <v>93686.85</v>
      </c>
      <c r="I181" t="s">
        <v>12</v>
      </c>
      <c r="J181" s="1">
        <f>IFERROR(VLOOKUP(A181,'Base de Données année N'!A:J,10,0),"-")</f>
        <v>23029</v>
      </c>
      <c r="K181">
        <f t="shared" ca="1" si="5"/>
        <v>53</v>
      </c>
      <c r="Q181" s="53"/>
      <c r="R181" s="55"/>
      <c r="BE181" s="69">
        <v>93686.85</v>
      </c>
    </row>
    <row r="182" spans="1:57" x14ac:dyDescent="0.2">
      <c r="A182" s="2" t="s">
        <v>353</v>
      </c>
      <c r="B182" t="str">
        <f>IFERROR(VLOOKUP(A182,'Base de Données année N'!A:J,2,0),"-")</f>
        <v>LY</v>
      </c>
      <c r="C182" t="str">
        <f>IFERROR(VLOOKUP(A182,'Base de Données année N'!A:J,3,0),"-")</f>
        <v>Adrien</v>
      </c>
      <c r="D182" t="s">
        <v>10</v>
      </c>
      <c r="E182" t="str">
        <f>IFERROR(VLOOKUP(A182,'Base de Données année N'!A:J,5,0),"-")</f>
        <v>Nice</v>
      </c>
      <c r="F182" t="s">
        <v>73</v>
      </c>
      <c r="G182">
        <v>3123</v>
      </c>
      <c r="H182" s="151">
        <f t="shared" si="4"/>
        <v>29070.84</v>
      </c>
      <c r="I182" t="s">
        <v>17</v>
      </c>
      <c r="J182" s="1">
        <f>IFERROR(VLOOKUP(A182,'Base de Données année N'!A:J,10,0),"-")</f>
        <v>32977</v>
      </c>
      <c r="K182">
        <f t="shared" ca="1" si="5"/>
        <v>26</v>
      </c>
      <c r="Q182" s="53"/>
      <c r="R182" s="55"/>
      <c r="BE182" s="69">
        <v>29070.84</v>
      </c>
    </row>
    <row r="183" spans="1:57" x14ac:dyDescent="0.2">
      <c r="A183" s="2" t="s">
        <v>354</v>
      </c>
      <c r="B183" t="str">
        <f>IFERROR(VLOOKUP(A183,'Base de Données année N'!A:J,2,0),"-")</f>
        <v>MARECHAL</v>
      </c>
      <c r="C183" t="str">
        <f>IFERROR(VLOOKUP(A183,'Base de Données année N'!A:J,3,0),"-")</f>
        <v>Geneviève</v>
      </c>
      <c r="D183" t="s">
        <v>10</v>
      </c>
      <c r="E183" t="str">
        <f>IFERROR(VLOOKUP(A183,'Base de Données année N'!A:J,5,0),"-")</f>
        <v>Nice</v>
      </c>
      <c r="F183" t="s">
        <v>282</v>
      </c>
      <c r="G183">
        <v>3206</v>
      </c>
      <c r="H183" s="151">
        <f t="shared" si="4"/>
        <v>23069.01</v>
      </c>
      <c r="I183" t="s">
        <v>12</v>
      </c>
      <c r="J183" s="1">
        <f>IFERROR(VLOOKUP(A183,'Base de Données année N'!A:J,10,0),"-")</f>
        <v>27212</v>
      </c>
      <c r="K183">
        <f t="shared" ca="1" si="5"/>
        <v>42</v>
      </c>
      <c r="Q183" s="53"/>
      <c r="R183" s="55"/>
      <c r="BE183" s="69">
        <v>23069.01</v>
      </c>
    </row>
    <row r="184" spans="1:57" x14ac:dyDescent="0.2">
      <c r="A184" s="2" t="s">
        <v>356</v>
      </c>
      <c r="B184" t="str">
        <f>IFERROR(VLOOKUP(A184,'Base de Données année N'!A:J,2,0),"-")</f>
        <v>MARINIER</v>
      </c>
      <c r="C184" t="str">
        <f>IFERROR(VLOOKUP(A184,'Base de Données année N'!A:J,3,0),"-")</f>
        <v>Christiane</v>
      </c>
      <c r="D184" t="s">
        <v>10</v>
      </c>
      <c r="E184" t="str">
        <f>IFERROR(VLOOKUP(A184,'Base de Données année N'!A:J,5,0),"-")</f>
        <v>Nice</v>
      </c>
      <c r="F184" t="s">
        <v>128</v>
      </c>
      <c r="G184">
        <v>3986</v>
      </c>
      <c r="H184" s="151">
        <f t="shared" si="4"/>
        <v>25479.62</v>
      </c>
      <c r="I184" t="s">
        <v>12</v>
      </c>
      <c r="J184" s="1">
        <f>IFERROR(VLOOKUP(A184,'Base de Données année N'!A:J,10,0),"-")</f>
        <v>25692</v>
      </c>
      <c r="K184">
        <f t="shared" ca="1" si="5"/>
        <v>46</v>
      </c>
      <c r="Q184" s="53"/>
      <c r="R184" s="55"/>
      <c r="BE184" s="69">
        <v>25479.62</v>
      </c>
    </row>
    <row r="185" spans="1:57" x14ac:dyDescent="0.2">
      <c r="A185" s="2" t="s">
        <v>357</v>
      </c>
      <c r="B185" t="str">
        <f>IFERROR(VLOOKUP(A185,'Base de Données année N'!A:J,2,0),"-")</f>
        <v>MARINIER</v>
      </c>
      <c r="C185" t="str">
        <f>IFERROR(VLOOKUP(A185,'Base de Données année N'!A:J,3,0),"-")</f>
        <v>Marcel</v>
      </c>
      <c r="D185" t="s">
        <v>19</v>
      </c>
      <c r="E185" t="str">
        <f>IFERROR(VLOOKUP(A185,'Base de Données année N'!A:J,5,0),"-")</f>
        <v>Nice</v>
      </c>
      <c r="F185" t="s">
        <v>16</v>
      </c>
      <c r="G185">
        <v>3131</v>
      </c>
      <c r="H185" s="151">
        <f t="shared" si="4"/>
        <v>51423.92</v>
      </c>
      <c r="I185" t="s">
        <v>17</v>
      </c>
      <c r="J185" s="1">
        <f>IFERROR(VLOOKUP(A185,'Base de Données année N'!A:J,10,0),"-")</f>
        <v>28399</v>
      </c>
      <c r="K185">
        <f t="shared" ca="1" si="5"/>
        <v>39</v>
      </c>
      <c r="Q185" s="53"/>
      <c r="R185" s="55"/>
      <c r="BE185" s="69">
        <v>51423.92</v>
      </c>
    </row>
    <row r="186" spans="1:57" x14ac:dyDescent="0.2">
      <c r="A186" s="2" t="s">
        <v>359</v>
      </c>
      <c r="B186" t="str">
        <f>IFERROR(VLOOKUP(A186,'Base de Données année N'!A:J,2,0),"-")</f>
        <v>MAROTE</v>
      </c>
      <c r="C186" t="str">
        <f>IFERROR(VLOOKUP(A186,'Base de Données année N'!A:J,3,0),"-")</f>
        <v>Marie-José</v>
      </c>
      <c r="D186" t="s">
        <v>15</v>
      </c>
      <c r="E186" t="str">
        <f>IFERROR(VLOOKUP(A186,'Base de Données année N'!A:J,5,0),"-")</f>
        <v>Nice</v>
      </c>
      <c r="F186" t="s">
        <v>135</v>
      </c>
      <c r="G186">
        <v>3559</v>
      </c>
      <c r="H186" s="151">
        <f t="shared" si="4"/>
        <v>29290.34</v>
      </c>
      <c r="I186" t="s">
        <v>12</v>
      </c>
      <c r="J186" s="1">
        <f>IFERROR(VLOOKUP(A186,'Base de Données année N'!A:J,10,0),"-")</f>
        <v>22847</v>
      </c>
      <c r="K186">
        <f t="shared" ca="1" si="5"/>
        <v>54</v>
      </c>
      <c r="Q186" s="53"/>
      <c r="R186" s="55"/>
      <c r="BE186" s="69">
        <v>29290.34</v>
      </c>
    </row>
    <row r="187" spans="1:57" x14ac:dyDescent="0.2">
      <c r="A187" s="2" t="s">
        <v>361</v>
      </c>
      <c r="B187" t="str">
        <f>IFERROR(VLOOKUP(A187,'Base de Données année N'!A:J,2,0),"-")</f>
        <v>MARQUEZ</v>
      </c>
      <c r="C187" t="str">
        <f>IFERROR(VLOOKUP(A187,'Base de Données année N'!A:J,3,0),"-")</f>
        <v>Marie-Cécile</v>
      </c>
      <c r="D187" t="s">
        <v>10</v>
      </c>
      <c r="E187" t="str">
        <f>IFERROR(VLOOKUP(A187,'Base de Données année N'!A:J,5,0),"-")</f>
        <v>Paris</v>
      </c>
      <c r="F187" t="s">
        <v>145</v>
      </c>
      <c r="G187">
        <v>3625</v>
      </c>
      <c r="H187" s="151">
        <f t="shared" si="4"/>
        <v>22559.11</v>
      </c>
      <c r="I187" t="s">
        <v>12</v>
      </c>
      <c r="J187" s="1">
        <f>IFERROR(VLOOKUP(A187,'Base de Données année N'!A:J,10,0),"-")</f>
        <v>26868</v>
      </c>
      <c r="K187">
        <f t="shared" ca="1" si="5"/>
        <v>43</v>
      </c>
      <c r="Q187" s="53"/>
      <c r="R187" s="55"/>
      <c r="BE187" s="69">
        <v>22559.11</v>
      </c>
    </row>
    <row r="188" spans="1:57" x14ac:dyDescent="0.2">
      <c r="A188" s="2" t="s">
        <v>362</v>
      </c>
      <c r="B188" t="str">
        <f>IFERROR(VLOOKUP(A188,'Base de Données année N'!A:J,2,0),"-")</f>
        <v>MARSHER</v>
      </c>
      <c r="C188" t="str">
        <f>IFERROR(VLOOKUP(A188,'Base de Données année N'!A:J,3,0),"-")</f>
        <v>Franz</v>
      </c>
      <c r="D188" t="s">
        <v>15</v>
      </c>
      <c r="E188" t="str">
        <f>IFERROR(VLOOKUP(A188,'Base de Données année N'!A:J,5,0),"-")</f>
        <v>Nice</v>
      </c>
      <c r="F188" t="s">
        <v>158</v>
      </c>
      <c r="G188">
        <v>3120</v>
      </c>
      <c r="H188" s="151">
        <f t="shared" si="4"/>
        <v>35636.49</v>
      </c>
      <c r="I188" t="s">
        <v>17</v>
      </c>
      <c r="J188" s="1">
        <f>IFERROR(VLOOKUP(A188,'Base de Données année N'!A:J,10,0),"-")</f>
        <v>19932</v>
      </c>
      <c r="K188">
        <f t="shared" ca="1" si="5"/>
        <v>62</v>
      </c>
      <c r="Q188" s="53"/>
      <c r="R188" s="55"/>
      <c r="BE188" s="69">
        <v>35636.49</v>
      </c>
    </row>
    <row r="189" spans="1:57" x14ac:dyDescent="0.2">
      <c r="A189" s="2" t="s">
        <v>363</v>
      </c>
      <c r="B189" t="str">
        <f>IFERROR(VLOOKUP(A189,'Base de Données année N'!A:J,2,0),"-")</f>
        <v>MARTAUD</v>
      </c>
      <c r="C189" t="str">
        <f>IFERROR(VLOOKUP(A189,'Base de Données année N'!A:J,3,0),"-")</f>
        <v>Daniel</v>
      </c>
      <c r="D189" t="s">
        <v>15</v>
      </c>
      <c r="E189" t="str">
        <f>IFERROR(VLOOKUP(A189,'Base de Données année N'!A:J,5,0),"-")</f>
        <v>Nice</v>
      </c>
      <c r="F189" t="s">
        <v>121</v>
      </c>
      <c r="G189">
        <v>3086</v>
      </c>
      <c r="H189" s="151">
        <f t="shared" si="4"/>
        <v>37850.199999999997</v>
      </c>
      <c r="I189" t="s">
        <v>17</v>
      </c>
      <c r="J189" s="1">
        <f>IFERROR(VLOOKUP(A189,'Base de Données année N'!A:J,10,0),"-")</f>
        <v>26966</v>
      </c>
      <c r="K189">
        <f t="shared" ca="1" si="5"/>
        <v>43</v>
      </c>
      <c r="Q189" s="53"/>
      <c r="R189" s="55"/>
      <c r="BE189" s="69">
        <v>37850.199999999997</v>
      </c>
    </row>
    <row r="190" spans="1:57" x14ac:dyDescent="0.2">
      <c r="A190" s="2" t="s">
        <v>364</v>
      </c>
      <c r="B190" t="str">
        <f>IFERROR(VLOOKUP(A190,'Base de Données année N'!A:J,2,0),"-")</f>
        <v>MARTEL</v>
      </c>
      <c r="C190" t="str">
        <f>IFERROR(VLOOKUP(A190,'Base de Données année N'!A:J,3,0),"-")</f>
        <v>Paul</v>
      </c>
      <c r="D190" t="s">
        <v>10</v>
      </c>
      <c r="E190" t="str">
        <f>IFERROR(VLOOKUP(A190,'Base de Données année N'!A:J,5,0),"-")</f>
        <v>Nice</v>
      </c>
      <c r="F190" t="s">
        <v>11</v>
      </c>
      <c r="G190">
        <v>3591</v>
      </c>
      <c r="H190" s="151">
        <f t="shared" si="4"/>
        <v>26557.79</v>
      </c>
      <c r="I190" t="s">
        <v>17</v>
      </c>
      <c r="J190" s="1">
        <f>IFERROR(VLOOKUP(A190,'Base de Données année N'!A:J,10,0),"-")</f>
        <v>31782</v>
      </c>
      <c r="K190">
        <f t="shared" ca="1" si="5"/>
        <v>29</v>
      </c>
      <c r="Q190" s="53"/>
      <c r="R190" s="55"/>
      <c r="BE190" s="69">
        <v>26557.79</v>
      </c>
    </row>
    <row r="191" spans="1:57" x14ac:dyDescent="0.2">
      <c r="A191" s="2" t="s">
        <v>366</v>
      </c>
      <c r="B191" t="str">
        <f>IFERROR(VLOOKUP(A191,'Base de Données année N'!A:J,2,0),"-")</f>
        <v>MARTI</v>
      </c>
      <c r="C191" t="str">
        <f>IFERROR(VLOOKUP(A191,'Base de Données année N'!A:J,3,0),"-")</f>
        <v>Anne</v>
      </c>
      <c r="D191" t="s">
        <v>10</v>
      </c>
      <c r="E191" t="str">
        <f>IFERROR(VLOOKUP(A191,'Base de Données année N'!A:J,5,0),"-")</f>
        <v>Nice</v>
      </c>
      <c r="F191" t="s">
        <v>54</v>
      </c>
      <c r="G191">
        <v>3596</v>
      </c>
      <c r="H191" s="151">
        <f t="shared" si="4"/>
        <v>19186.98</v>
      </c>
      <c r="I191" t="s">
        <v>12</v>
      </c>
      <c r="J191" s="1">
        <f>IFERROR(VLOOKUP(A191,'Base de Données année N'!A:J,10,0),"-")</f>
        <v>31346</v>
      </c>
      <c r="K191">
        <f t="shared" ca="1" si="5"/>
        <v>31</v>
      </c>
      <c r="Q191" s="53"/>
      <c r="R191" s="55"/>
      <c r="BE191" s="69">
        <v>19186.98</v>
      </c>
    </row>
    <row r="192" spans="1:57" x14ac:dyDescent="0.2">
      <c r="A192" s="2" t="s">
        <v>368</v>
      </c>
      <c r="B192" t="str">
        <f>IFERROR(VLOOKUP(A192,'Base de Données année N'!A:J,2,0),"-")</f>
        <v>MARTIN</v>
      </c>
      <c r="C192" t="str">
        <f>IFERROR(VLOOKUP(A192,'Base de Données année N'!A:J,3,0),"-")</f>
        <v>France</v>
      </c>
      <c r="D192" t="s">
        <v>10</v>
      </c>
      <c r="E192" t="str">
        <f>IFERROR(VLOOKUP(A192,'Base de Données année N'!A:J,5,0),"-")</f>
        <v>Nice</v>
      </c>
      <c r="F192" t="s">
        <v>41</v>
      </c>
      <c r="G192">
        <v>3913</v>
      </c>
      <c r="H192" s="151">
        <f t="shared" si="4"/>
        <v>25619.14</v>
      </c>
      <c r="I192" t="s">
        <v>12</v>
      </c>
      <c r="J192" s="1">
        <f>IFERROR(VLOOKUP(A192,'Base de Données année N'!A:J,10,0),"-")</f>
        <v>25359</v>
      </c>
      <c r="K192">
        <f t="shared" ca="1" si="5"/>
        <v>47</v>
      </c>
      <c r="Q192" s="53"/>
      <c r="R192" s="55"/>
      <c r="BE192" s="69">
        <v>25619.14</v>
      </c>
    </row>
    <row r="193" spans="1:57" x14ac:dyDescent="0.2">
      <c r="A193" s="2" t="s">
        <v>370</v>
      </c>
      <c r="B193" t="str">
        <f>IFERROR(VLOOKUP(A193,'Base de Données année N'!A:J,2,0),"-")</f>
        <v>MARTIN</v>
      </c>
      <c r="C193" t="str">
        <f>IFERROR(VLOOKUP(A193,'Base de Données année N'!A:J,3,0),"-")</f>
        <v>Jacqueline</v>
      </c>
      <c r="D193" t="s">
        <v>10</v>
      </c>
      <c r="E193" t="str">
        <f>IFERROR(VLOOKUP(A193,'Base de Données année N'!A:J,5,0),"-")</f>
        <v>Nice</v>
      </c>
      <c r="F193" t="s">
        <v>371</v>
      </c>
      <c r="G193">
        <v>3943</v>
      </c>
      <c r="H193" s="151">
        <f t="shared" si="4"/>
        <v>26119.35</v>
      </c>
      <c r="I193" t="s">
        <v>12</v>
      </c>
      <c r="J193" s="1">
        <f>IFERROR(VLOOKUP(A193,'Base de Données année N'!A:J,10,0),"-")</f>
        <v>20679</v>
      </c>
      <c r="K193">
        <f t="shared" ca="1" si="5"/>
        <v>60</v>
      </c>
      <c r="Q193" s="53"/>
      <c r="R193" s="55"/>
      <c r="BE193" s="69">
        <v>26119.35</v>
      </c>
    </row>
    <row r="194" spans="1:57" x14ac:dyDescent="0.2">
      <c r="A194" s="2" t="s">
        <v>373</v>
      </c>
      <c r="B194" t="str">
        <f>IFERROR(VLOOKUP(A194,'Base de Données année N'!A:J,2,0),"-")</f>
        <v>MARTIN</v>
      </c>
      <c r="C194" t="str">
        <f>IFERROR(VLOOKUP(A194,'Base de Données année N'!A:J,3,0),"-")</f>
        <v>Laurent</v>
      </c>
      <c r="D194" t="s">
        <v>10</v>
      </c>
      <c r="E194" t="str">
        <f>IFERROR(VLOOKUP(A194,'Base de Données année N'!A:J,5,0),"-")</f>
        <v>Nice</v>
      </c>
      <c r="F194" t="s">
        <v>187</v>
      </c>
      <c r="G194">
        <v>3638</v>
      </c>
      <c r="H194" s="151">
        <f t="shared" ref="H194:H257" si="6">IF(coeff=1,BE194,ROUND(coeff*BE194,0))</f>
        <v>21605.79</v>
      </c>
      <c r="I194" t="s">
        <v>17</v>
      </c>
      <c r="J194" s="1">
        <f>IFERROR(VLOOKUP(A194,'Base de Données année N'!A:J,10,0),"-")</f>
        <v>35787</v>
      </c>
      <c r="K194">
        <f t="shared" ref="K194:K257" ca="1" si="7">IFERROR(DATEDIF(J194,anee_precedente,"y"),"-")</f>
        <v>19</v>
      </c>
      <c r="Q194" s="53"/>
      <c r="R194" s="55"/>
      <c r="BE194" s="69">
        <v>21605.79</v>
      </c>
    </row>
    <row r="195" spans="1:57" x14ac:dyDescent="0.2">
      <c r="A195" s="2" t="s">
        <v>375</v>
      </c>
      <c r="B195" t="str">
        <f>IFERROR(VLOOKUP(A195,'Base de Données année N'!A:J,2,0),"-")</f>
        <v>MECHARD</v>
      </c>
      <c r="C195" t="str">
        <f>IFERROR(VLOOKUP(A195,'Base de Données année N'!A:J,3,0),"-")</f>
        <v>Véronique</v>
      </c>
      <c r="D195" t="s">
        <v>19</v>
      </c>
      <c r="E195" t="str">
        <f>IFERROR(VLOOKUP(A195,'Base de Données année N'!A:J,5,0),"-")</f>
        <v>Strasbourg</v>
      </c>
      <c r="F195" t="s">
        <v>348</v>
      </c>
      <c r="G195">
        <v>3611</v>
      </c>
      <c r="H195" s="151">
        <f t="shared" si="6"/>
        <v>43727.7</v>
      </c>
      <c r="I195" t="s">
        <v>12</v>
      </c>
      <c r="J195" s="1">
        <f>IFERROR(VLOOKUP(A195,'Base de Données année N'!A:J,10,0),"-")</f>
        <v>31333</v>
      </c>
      <c r="K195">
        <f t="shared" ca="1" si="7"/>
        <v>31</v>
      </c>
      <c r="Q195" s="53"/>
      <c r="R195" s="55"/>
      <c r="BE195" s="69">
        <v>43727.7</v>
      </c>
    </row>
    <row r="196" spans="1:57" x14ac:dyDescent="0.2">
      <c r="A196" s="2" t="s">
        <v>377</v>
      </c>
      <c r="B196" t="str">
        <f>IFERROR(VLOOKUP(A196,'Base de Données année N'!A:J,2,0),"-")</f>
        <v>MERCIER</v>
      </c>
      <c r="C196" t="str">
        <f>IFERROR(VLOOKUP(A196,'Base de Données année N'!A:J,3,0),"-")</f>
        <v>Evelyne</v>
      </c>
      <c r="D196" t="s">
        <v>10</v>
      </c>
      <c r="E196" t="str">
        <f>IFERROR(VLOOKUP(A196,'Base de Données année N'!A:J,5,0),"-")</f>
        <v>Nice</v>
      </c>
      <c r="F196" t="s">
        <v>75</v>
      </c>
      <c r="G196">
        <v>3117</v>
      </c>
      <c r="H196" s="151">
        <f t="shared" si="6"/>
        <v>26676</v>
      </c>
      <c r="I196" t="s">
        <v>12</v>
      </c>
      <c r="J196" s="1">
        <f>IFERROR(VLOOKUP(A196,'Base de Données année N'!A:J,10,0),"-")</f>
        <v>25382</v>
      </c>
      <c r="K196">
        <f t="shared" ca="1" si="7"/>
        <v>47</v>
      </c>
      <c r="Q196" s="53"/>
      <c r="R196" s="55"/>
      <c r="BE196" s="69">
        <v>26676</v>
      </c>
    </row>
    <row r="197" spans="1:57" x14ac:dyDescent="0.2">
      <c r="A197" s="2" t="s">
        <v>378</v>
      </c>
      <c r="B197" t="str">
        <f>IFERROR(VLOOKUP(A197,'Base de Données année N'!A:J,2,0),"-")</f>
        <v>MERLAUD</v>
      </c>
      <c r="C197" t="str">
        <f>IFERROR(VLOOKUP(A197,'Base de Données année N'!A:J,3,0),"-")</f>
        <v>Jacqueline</v>
      </c>
      <c r="D197" t="s">
        <v>10</v>
      </c>
      <c r="E197" t="str">
        <f>IFERROR(VLOOKUP(A197,'Base de Données année N'!A:J,5,0),"-")</f>
        <v>Nice</v>
      </c>
      <c r="F197" t="s">
        <v>141</v>
      </c>
      <c r="G197">
        <v>3057</v>
      </c>
      <c r="H197" s="151">
        <f t="shared" si="6"/>
        <v>29966.68</v>
      </c>
      <c r="I197" t="s">
        <v>12</v>
      </c>
      <c r="J197" s="1">
        <f>IFERROR(VLOOKUP(A197,'Base de Données année N'!A:J,10,0),"-")</f>
        <v>27446</v>
      </c>
      <c r="K197">
        <f t="shared" ca="1" si="7"/>
        <v>41</v>
      </c>
      <c r="Q197" s="53"/>
      <c r="R197" s="55"/>
      <c r="BE197" s="69">
        <v>29966.68</v>
      </c>
    </row>
    <row r="198" spans="1:57" x14ac:dyDescent="0.2">
      <c r="A198" s="2" t="s">
        <v>379</v>
      </c>
      <c r="B198" t="str">
        <f>IFERROR(VLOOKUP(A198,'Base de Données année N'!A:J,2,0),"-")</f>
        <v>MESROBIAN</v>
      </c>
      <c r="C198" t="str">
        <f>IFERROR(VLOOKUP(A198,'Base de Données année N'!A:J,3,0),"-")</f>
        <v>Joël</v>
      </c>
      <c r="D198" t="s">
        <v>10</v>
      </c>
      <c r="E198" t="str">
        <f>IFERROR(VLOOKUP(A198,'Base de Données année N'!A:J,5,0),"-")</f>
        <v>Nice</v>
      </c>
      <c r="F198" t="s">
        <v>380</v>
      </c>
      <c r="G198">
        <v>3154</v>
      </c>
      <c r="H198" s="151">
        <f t="shared" si="6"/>
        <v>26074.15</v>
      </c>
      <c r="I198" t="s">
        <v>17</v>
      </c>
      <c r="J198" s="1">
        <f>IFERROR(VLOOKUP(A198,'Base de Données année N'!A:J,10,0),"-")</f>
        <v>32256</v>
      </c>
      <c r="K198">
        <f t="shared" ca="1" si="7"/>
        <v>28</v>
      </c>
      <c r="Q198" s="53"/>
      <c r="R198" s="55"/>
      <c r="BE198" s="69">
        <v>26074.15</v>
      </c>
    </row>
    <row r="199" spans="1:57" x14ac:dyDescent="0.2">
      <c r="A199" s="2" t="s">
        <v>445</v>
      </c>
      <c r="B199" t="str">
        <f>IFERROR(VLOOKUP(A199,'Base de Données année N'!A:J,2,0),"-")</f>
        <v>MIANET</v>
      </c>
      <c r="C199" t="str">
        <f>IFERROR(VLOOKUP(A199,'Base de Données année N'!A:J,3,0),"-")</f>
        <v>Georges</v>
      </c>
      <c r="D199" t="s">
        <v>85</v>
      </c>
      <c r="E199" t="str">
        <f>IFERROR(VLOOKUP(A199,'Base de Données année N'!A:J,5,0),"-")</f>
        <v>Nice</v>
      </c>
      <c r="F199" t="s">
        <v>128</v>
      </c>
      <c r="G199">
        <v>3110</v>
      </c>
      <c r="H199" s="151">
        <f t="shared" si="6"/>
        <v>106616.54</v>
      </c>
      <c r="I199" t="s">
        <v>17</v>
      </c>
      <c r="J199" s="1">
        <f>IFERROR(VLOOKUP(A199,'Base de Données année N'!A:J,10,0),"-")</f>
        <v>22604</v>
      </c>
      <c r="K199">
        <f t="shared" ca="1" si="7"/>
        <v>55</v>
      </c>
      <c r="Q199" s="53"/>
      <c r="R199" s="55"/>
      <c r="BE199" s="69">
        <v>106616.54</v>
      </c>
    </row>
    <row r="200" spans="1:57" x14ac:dyDescent="0.2">
      <c r="A200" s="2" t="s">
        <v>383</v>
      </c>
      <c r="B200" t="str">
        <f>IFERROR(VLOOKUP(A200,'Base de Données année N'!A:J,2,0),"-")</f>
        <v>MICELI</v>
      </c>
      <c r="C200" t="str">
        <f>IFERROR(VLOOKUP(A200,'Base de Données année N'!A:J,3,0),"-")</f>
        <v>Stéphane</v>
      </c>
      <c r="D200" t="s">
        <v>19</v>
      </c>
      <c r="E200" t="str">
        <f>IFERROR(VLOOKUP(A200,'Base de Données année N'!A:J,5,0),"-")</f>
        <v>Paris</v>
      </c>
      <c r="F200" t="s">
        <v>298</v>
      </c>
      <c r="G200">
        <v>3588</v>
      </c>
      <c r="H200" s="151">
        <f t="shared" si="6"/>
        <v>52587.14</v>
      </c>
      <c r="I200" t="s">
        <v>17</v>
      </c>
      <c r="J200" s="1">
        <f>IFERROR(VLOOKUP(A200,'Base de Données année N'!A:J,10,0),"-")</f>
        <v>24495</v>
      </c>
      <c r="K200">
        <f t="shared" ca="1" si="7"/>
        <v>49</v>
      </c>
      <c r="Q200" s="53"/>
      <c r="R200" s="55"/>
      <c r="BE200" s="69">
        <v>52587.14</v>
      </c>
    </row>
    <row r="201" spans="1:57" x14ac:dyDescent="0.2">
      <c r="A201" s="2" t="s">
        <v>384</v>
      </c>
      <c r="B201" t="str">
        <f>IFERROR(VLOOKUP(A201,'Base de Données année N'!A:J,2,0),"-")</f>
        <v>MILLET</v>
      </c>
      <c r="C201" t="str">
        <f>IFERROR(VLOOKUP(A201,'Base de Données année N'!A:J,3,0),"-")</f>
        <v>Pasquale</v>
      </c>
      <c r="D201" t="s">
        <v>10</v>
      </c>
      <c r="E201" t="str">
        <f>IFERROR(VLOOKUP(A201,'Base de Données année N'!A:J,5,0),"-")</f>
        <v>Paris</v>
      </c>
      <c r="F201" t="s">
        <v>385</v>
      </c>
      <c r="G201">
        <v>3618</v>
      </c>
      <c r="H201" s="151">
        <f t="shared" si="6"/>
        <v>31014.53</v>
      </c>
      <c r="I201" t="s">
        <v>17</v>
      </c>
      <c r="J201" s="1">
        <f>IFERROR(VLOOKUP(A201,'Base de Données année N'!A:J,10,0),"-")</f>
        <v>26395</v>
      </c>
      <c r="K201">
        <f t="shared" ca="1" si="7"/>
        <v>44</v>
      </c>
      <c r="Q201" s="53"/>
      <c r="R201" s="55"/>
      <c r="BE201" s="69">
        <v>31014.53</v>
      </c>
    </row>
    <row r="202" spans="1:57" x14ac:dyDescent="0.2">
      <c r="A202" s="2" t="s">
        <v>386</v>
      </c>
      <c r="B202" t="str">
        <f>IFERROR(VLOOKUP(A202,'Base de Données année N'!A:J,2,0),"-")</f>
        <v>MOINARD</v>
      </c>
      <c r="C202" t="str">
        <f>IFERROR(VLOOKUP(A202,'Base de Données année N'!A:J,3,0),"-")</f>
        <v>Loïc</v>
      </c>
      <c r="D202" t="s">
        <v>10</v>
      </c>
      <c r="E202" t="str">
        <f>IFERROR(VLOOKUP(A202,'Base de Données année N'!A:J,5,0),"-")</f>
        <v>Nice</v>
      </c>
      <c r="F202" t="s">
        <v>208</v>
      </c>
      <c r="G202">
        <v>3150</v>
      </c>
      <c r="H202" s="151">
        <f t="shared" si="6"/>
        <v>31630.3</v>
      </c>
      <c r="I202" t="s">
        <v>17</v>
      </c>
      <c r="J202" s="1">
        <f>IFERROR(VLOOKUP(A202,'Base de Données année N'!A:J,10,0),"-")</f>
        <v>23459</v>
      </c>
      <c r="K202">
        <f t="shared" ca="1" si="7"/>
        <v>52</v>
      </c>
      <c r="Q202" s="53"/>
      <c r="R202" s="55"/>
      <c r="BE202" s="69">
        <v>31630.3</v>
      </c>
    </row>
    <row r="203" spans="1:57" x14ac:dyDescent="0.2">
      <c r="A203" s="2" t="s">
        <v>388</v>
      </c>
      <c r="B203" t="str">
        <f>IFERROR(VLOOKUP(A203,'Base de Données année N'!A:J,2,0),"-")</f>
        <v>MOITA</v>
      </c>
      <c r="C203" t="str">
        <f>IFERROR(VLOOKUP(A203,'Base de Données année N'!A:J,3,0),"-")</f>
        <v>Jeanne</v>
      </c>
      <c r="D203" t="s">
        <v>15</v>
      </c>
      <c r="E203" t="str">
        <f>IFERROR(VLOOKUP(A203,'Base de Données année N'!A:J,5,0),"-")</f>
        <v>Nice</v>
      </c>
      <c r="F203" t="s">
        <v>123</v>
      </c>
      <c r="G203">
        <v>3626</v>
      </c>
      <c r="H203" s="151">
        <f t="shared" si="6"/>
        <v>35128.050000000003</v>
      </c>
      <c r="I203" t="s">
        <v>12</v>
      </c>
      <c r="J203" s="1">
        <f>IFERROR(VLOOKUP(A203,'Base de Données année N'!A:J,10,0),"-")</f>
        <v>23520</v>
      </c>
      <c r="K203">
        <f t="shared" ca="1" si="7"/>
        <v>52</v>
      </c>
      <c r="Q203" s="53"/>
      <c r="R203" s="55"/>
      <c r="BE203" s="69">
        <v>35128.050000000003</v>
      </c>
    </row>
    <row r="204" spans="1:57" x14ac:dyDescent="0.2">
      <c r="A204" s="2" t="s">
        <v>389</v>
      </c>
      <c r="B204" t="str">
        <f>IFERROR(VLOOKUP(A204,'Base de Données année N'!A:J,2,0),"-")</f>
        <v>MONTFORT</v>
      </c>
      <c r="C204" t="str">
        <f>IFERROR(VLOOKUP(A204,'Base de Données année N'!A:J,3,0),"-")</f>
        <v>Huong</v>
      </c>
      <c r="D204" t="s">
        <v>10</v>
      </c>
      <c r="E204" t="str">
        <f>IFERROR(VLOOKUP(A204,'Base de Données année N'!A:J,5,0),"-")</f>
        <v>Nice</v>
      </c>
      <c r="F204" t="s">
        <v>390</v>
      </c>
      <c r="G204">
        <v>3584</v>
      </c>
      <c r="H204" s="151">
        <f t="shared" si="6"/>
        <v>33297.18</v>
      </c>
      <c r="I204" t="s">
        <v>17</v>
      </c>
      <c r="J204" s="1">
        <f>IFERROR(VLOOKUP(A204,'Base de Données année N'!A:J,10,0),"-")</f>
        <v>29972</v>
      </c>
      <c r="K204">
        <f t="shared" ca="1" si="7"/>
        <v>34</v>
      </c>
      <c r="Q204" s="53"/>
      <c r="R204" s="55"/>
      <c r="BE204" s="69">
        <v>33297.18</v>
      </c>
    </row>
    <row r="205" spans="1:57" x14ac:dyDescent="0.2">
      <c r="A205" s="2" t="s">
        <v>391</v>
      </c>
      <c r="B205" t="str">
        <f>IFERROR(VLOOKUP(A205,'Base de Données année N'!A:J,2,0),"-")</f>
        <v>NAIMI</v>
      </c>
      <c r="C205" t="str">
        <f>IFERROR(VLOOKUP(A205,'Base de Données année N'!A:J,3,0),"-")</f>
        <v>Lucienne</v>
      </c>
      <c r="D205" t="s">
        <v>10</v>
      </c>
      <c r="E205" t="str">
        <f>IFERROR(VLOOKUP(A205,'Base de Données année N'!A:J,5,0),"-")</f>
        <v>Nice</v>
      </c>
      <c r="F205" t="s">
        <v>156</v>
      </c>
      <c r="G205">
        <v>3644</v>
      </c>
      <c r="H205" s="151">
        <f t="shared" si="6"/>
        <v>22540.18</v>
      </c>
      <c r="I205" t="s">
        <v>12</v>
      </c>
      <c r="J205" s="1">
        <f>IFERROR(VLOOKUP(A205,'Base de Données année N'!A:J,10,0),"-")</f>
        <v>27717</v>
      </c>
      <c r="K205">
        <f t="shared" ca="1" si="7"/>
        <v>41</v>
      </c>
      <c r="Q205" s="53"/>
      <c r="R205" s="55"/>
      <c r="BE205" s="69">
        <v>22540.18</v>
      </c>
    </row>
    <row r="206" spans="1:57" x14ac:dyDescent="0.2">
      <c r="A206" s="2" t="s">
        <v>392</v>
      </c>
      <c r="B206" t="str">
        <f>IFERROR(VLOOKUP(A206,'Base de Données année N'!A:J,2,0),"-")</f>
        <v>NICOLLE</v>
      </c>
      <c r="C206" t="str">
        <f>IFERROR(VLOOKUP(A206,'Base de Données année N'!A:J,3,0),"-")</f>
        <v>Juliette</v>
      </c>
      <c r="D206" t="s">
        <v>10</v>
      </c>
      <c r="E206" t="str">
        <f>IFERROR(VLOOKUP(A206,'Base de Données année N'!A:J,5,0),"-")</f>
        <v>Nice</v>
      </c>
      <c r="F206" t="s">
        <v>73</v>
      </c>
      <c r="G206">
        <v>3032</v>
      </c>
      <c r="H206" s="151">
        <f t="shared" si="6"/>
        <v>20860.32</v>
      </c>
      <c r="I206" t="s">
        <v>12</v>
      </c>
      <c r="J206" s="1">
        <f>IFERROR(VLOOKUP(A206,'Base de Données année N'!A:J,10,0),"-")</f>
        <v>27501</v>
      </c>
      <c r="K206">
        <f t="shared" ca="1" si="7"/>
        <v>41</v>
      </c>
      <c r="Q206" s="53"/>
      <c r="R206" s="55"/>
      <c r="BE206" s="69">
        <v>20860.32</v>
      </c>
    </row>
    <row r="207" spans="1:57" x14ac:dyDescent="0.2">
      <c r="A207" s="2" t="s">
        <v>394</v>
      </c>
      <c r="B207" t="str">
        <f>IFERROR(VLOOKUP(A207,'Base de Données année N'!A:J,2,0),"-")</f>
        <v>OBEL</v>
      </c>
      <c r="C207" t="str">
        <f>IFERROR(VLOOKUP(A207,'Base de Données année N'!A:J,3,0),"-")</f>
        <v>Rolande</v>
      </c>
      <c r="D207" t="s">
        <v>10</v>
      </c>
      <c r="E207" t="str">
        <f>IFERROR(VLOOKUP(A207,'Base de Données année N'!A:J,5,0),"-")</f>
        <v>Paris</v>
      </c>
      <c r="F207" t="s">
        <v>123</v>
      </c>
      <c r="G207">
        <v>3723</v>
      </c>
      <c r="H207" s="151">
        <f t="shared" si="6"/>
        <v>23019.02</v>
      </c>
      <c r="I207" t="s">
        <v>12</v>
      </c>
      <c r="J207" s="1">
        <f>IFERROR(VLOOKUP(A207,'Base de Données année N'!A:J,10,0),"-")</f>
        <v>26506</v>
      </c>
      <c r="K207">
        <f t="shared" ca="1" si="7"/>
        <v>44</v>
      </c>
      <c r="Q207" s="53"/>
      <c r="R207" s="55"/>
      <c r="BE207" s="69">
        <v>23019.02</v>
      </c>
    </row>
    <row r="208" spans="1:57" x14ac:dyDescent="0.2">
      <c r="A208" s="2" t="s">
        <v>395</v>
      </c>
      <c r="B208" t="str">
        <f>IFERROR(VLOOKUP(A208,'Base de Données année N'!A:J,2,0),"-")</f>
        <v>OCLOO</v>
      </c>
      <c r="C208" t="str">
        <f>IFERROR(VLOOKUP(A208,'Base de Données année N'!A:J,3,0),"-")</f>
        <v>Martine</v>
      </c>
      <c r="D208" t="s">
        <v>10</v>
      </c>
      <c r="E208" t="str">
        <f>IFERROR(VLOOKUP(A208,'Base de Données année N'!A:J,5,0),"-")</f>
        <v>Paris</v>
      </c>
      <c r="F208" t="s">
        <v>145</v>
      </c>
      <c r="G208">
        <v>3067</v>
      </c>
      <c r="H208" s="151">
        <f t="shared" si="6"/>
        <v>24014.240000000002</v>
      </c>
      <c r="I208" t="s">
        <v>12</v>
      </c>
      <c r="J208" s="1">
        <f>IFERROR(VLOOKUP(A208,'Base de Données année N'!A:J,10,0),"-")</f>
        <v>25917</v>
      </c>
      <c r="K208">
        <f t="shared" ca="1" si="7"/>
        <v>46</v>
      </c>
      <c r="Q208" s="53"/>
      <c r="R208" s="55"/>
      <c r="BE208" s="69">
        <v>24014.240000000002</v>
      </c>
    </row>
    <row r="209" spans="1:57" x14ac:dyDescent="0.2">
      <c r="A209" s="2" t="s">
        <v>231</v>
      </c>
      <c r="B209" t="s">
        <v>229</v>
      </c>
      <c r="C209" t="s">
        <v>230</v>
      </c>
      <c r="D209" t="s">
        <v>85</v>
      </c>
      <c r="E209" t="str">
        <f>IFERROR(VLOOKUP(A209,'Base de Données année N'!A:J,5,0),"-")</f>
        <v>-</v>
      </c>
      <c r="F209" t="s">
        <v>39</v>
      </c>
      <c r="G209">
        <v>3764</v>
      </c>
      <c r="H209" s="151">
        <f t="shared" si="6"/>
        <v>84079.039999999994</v>
      </c>
      <c r="I209" t="s">
        <v>17</v>
      </c>
      <c r="J209" s="1">
        <v>18282</v>
      </c>
      <c r="K209">
        <f t="shared" ca="1" si="7"/>
        <v>66</v>
      </c>
      <c r="N209">
        <f>COUNTIF('Base de Données année N'!A:A,A209)</f>
        <v>0</v>
      </c>
      <c r="Q209" s="53"/>
      <c r="R209" s="55"/>
      <c r="BE209" s="69">
        <v>84079.039999999994</v>
      </c>
    </row>
    <row r="210" spans="1:57" x14ac:dyDescent="0.2">
      <c r="A210" s="2" t="s">
        <v>398</v>
      </c>
      <c r="B210" t="str">
        <f>IFERROR(VLOOKUP(A210,'Base de Données année N'!A:J,2,0),"-")</f>
        <v>OTTOLAVA</v>
      </c>
      <c r="C210" t="str">
        <f>IFERROR(VLOOKUP(A210,'Base de Données année N'!A:J,3,0),"-")</f>
        <v>Martine</v>
      </c>
      <c r="D210" t="s">
        <v>10</v>
      </c>
      <c r="E210" t="str">
        <f>IFERROR(VLOOKUP(A210,'Base de Données année N'!A:J,5,0),"-")</f>
        <v>Nice</v>
      </c>
      <c r="F210" t="s">
        <v>145</v>
      </c>
      <c r="G210">
        <v>3637</v>
      </c>
      <c r="H210" s="151">
        <f t="shared" si="6"/>
        <v>23690.44</v>
      </c>
      <c r="I210" t="s">
        <v>12</v>
      </c>
      <c r="J210" s="1">
        <f>IFERROR(VLOOKUP(A210,'Base de Données année N'!A:J,10,0),"-")</f>
        <v>20552</v>
      </c>
      <c r="K210">
        <f t="shared" ca="1" si="7"/>
        <v>60</v>
      </c>
      <c r="Q210" s="53"/>
      <c r="R210" s="55"/>
      <c r="BE210" s="69">
        <v>23690.44</v>
      </c>
    </row>
    <row r="211" spans="1:57" x14ac:dyDescent="0.2">
      <c r="A211" s="2" t="s">
        <v>400</v>
      </c>
      <c r="B211" t="str">
        <f>IFERROR(VLOOKUP(A211,'Base de Données année N'!A:J,2,0),"-")</f>
        <v>PARINET</v>
      </c>
      <c r="C211" t="str">
        <f>IFERROR(VLOOKUP(A211,'Base de Données année N'!A:J,3,0),"-")</f>
        <v>Nicolas</v>
      </c>
      <c r="D211" t="s">
        <v>10</v>
      </c>
      <c r="E211" t="str">
        <f>IFERROR(VLOOKUP(A211,'Base de Données année N'!A:J,5,0),"-")</f>
        <v>Nice</v>
      </c>
      <c r="F211" t="s">
        <v>23</v>
      </c>
      <c r="G211">
        <v>3881</v>
      </c>
      <c r="H211" s="151">
        <f t="shared" si="6"/>
        <v>24320.54</v>
      </c>
      <c r="I211" t="s">
        <v>17</v>
      </c>
      <c r="J211" s="1">
        <f>IFERROR(VLOOKUP(A211,'Base de Données année N'!A:J,10,0),"-")</f>
        <v>32956</v>
      </c>
      <c r="K211">
        <f t="shared" ca="1" si="7"/>
        <v>26</v>
      </c>
      <c r="Q211" s="53"/>
      <c r="R211" s="55"/>
      <c r="BE211" s="69">
        <v>24320.54</v>
      </c>
    </row>
    <row r="212" spans="1:57" x14ac:dyDescent="0.2">
      <c r="A212" s="2" t="s">
        <v>402</v>
      </c>
      <c r="B212" t="str">
        <f>IFERROR(VLOOKUP(A212,'Base de Données année N'!A:J,2,0),"-")</f>
        <v>PARTOUCHE</v>
      </c>
      <c r="C212" t="str">
        <f>IFERROR(VLOOKUP(A212,'Base de Données année N'!A:J,3,0),"-")</f>
        <v>Robert</v>
      </c>
      <c r="D212" t="s">
        <v>19</v>
      </c>
      <c r="E212" t="str">
        <f>IFERROR(VLOOKUP(A212,'Base de Données année N'!A:J,5,0),"-")</f>
        <v>Paris</v>
      </c>
      <c r="F212" t="s">
        <v>135</v>
      </c>
      <c r="G212">
        <v>3670</v>
      </c>
      <c r="H212" s="151">
        <f t="shared" si="6"/>
        <v>53758.67</v>
      </c>
      <c r="I212" t="s">
        <v>17</v>
      </c>
      <c r="J212" s="1">
        <f>IFERROR(VLOOKUP(A212,'Base de Données année N'!A:J,10,0),"-")</f>
        <v>27317</v>
      </c>
      <c r="K212">
        <f t="shared" ca="1" si="7"/>
        <v>42</v>
      </c>
      <c r="Q212" s="53"/>
      <c r="R212" s="55"/>
      <c r="BE212" s="69">
        <v>53758.67</v>
      </c>
    </row>
    <row r="213" spans="1:57" x14ac:dyDescent="0.2">
      <c r="A213" s="2" t="s">
        <v>403</v>
      </c>
      <c r="B213" t="str">
        <f>IFERROR(VLOOKUP(A213,'Base de Données année N'!A:J,2,0),"-")</f>
        <v>PAVARD</v>
      </c>
      <c r="C213" t="str">
        <f>IFERROR(VLOOKUP(A213,'Base de Données année N'!A:J,3,0),"-")</f>
        <v>Annie</v>
      </c>
      <c r="D213" t="s">
        <v>10</v>
      </c>
      <c r="E213" t="str">
        <f>IFERROR(VLOOKUP(A213,'Base de Données année N'!A:J,5,0),"-")</f>
        <v>Nice</v>
      </c>
      <c r="F213" t="s">
        <v>88</v>
      </c>
      <c r="G213">
        <v>3073</v>
      </c>
      <c r="H213" s="151">
        <f t="shared" si="6"/>
        <v>19477.66</v>
      </c>
      <c r="I213" t="s">
        <v>12</v>
      </c>
      <c r="J213" s="1">
        <f>IFERROR(VLOOKUP(A213,'Base de Données année N'!A:J,10,0),"-")</f>
        <v>26395</v>
      </c>
      <c r="K213">
        <f t="shared" ca="1" si="7"/>
        <v>44</v>
      </c>
      <c r="Q213" s="53"/>
      <c r="R213" s="55"/>
      <c r="BE213" s="69">
        <v>19477.66</v>
      </c>
    </row>
    <row r="214" spans="1:57" x14ac:dyDescent="0.2">
      <c r="A214" s="2" t="s">
        <v>404</v>
      </c>
      <c r="B214" t="str">
        <f>IFERROR(VLOOKUP(A214,'Base de Données année N'!A:J,2,0),"-")</f>
        <v>PEDRO</v>
      </c>
      <c r="C214" t="str">
        <f>IFERROR(VLOOKUP(A214,'Base de Données année N'!A:J,3,0),"-")</f>
        <v>Francis</v>
      </c>
      <c r="D214" t="s">
        <v>10</v>
      </c>
      <c r="E214" t="str">
        <f>IFERROR(VLOOKUP(A214,'Base de Données année N'!A:J,5,0),"-")</f>
        <v>Nice</v>
      </c>
      <c r="F214" t="s">
        <v>405</v>
      </c>
      <c r="G214">
        <v>3630</v>
      </c>
      <c r="H214" s="151">
        <f t="shared" si="6"/>
        <v>26871.75</v>
      </c>
      <c r="I214" t="s">
        <v>17</v>
      </c>
      <c r="J214" s="1">
        <f>IFERROR(VLOOKUP(A214,'Base de Données année N'!A:J,10,0),"-")</f>
        <v>26312</v>
      </c>
      <c r="K214">
        <f t="shared" ca="1" si="7"/>
        <v>44</v>
      </c>
      <c r="Q214" s="53"/>
      <c r="R214" s="55"/>
      <c r="BE214" s="69">
        <v>26871.75</v>
      </c>
    </row>
    <row r="215" spans="1:57" x14ac:dyDescent="0.2">
      <c r="A215" s="2" t="s">
        <v>406</v>
      </c>
      <c r="B215" t="str">
        <f>IFERROR(VLOOKUP(A215,'Base de Données année N'!A:J,2,0),"-")</f>
        <v>PENALVA</v>
      </c>
      <c r="C215" t="str">
        <f>IFERROR(VLOOKUP(A215,'Base de Données année N'!A:J,3,0),"-")</f>
        <v>Isabelle</v>
      </c>
      <c r="D215" t="s">
        <v>10</v>
      </c>
      <c r="E215" t="str">
        <f>IFERROR(VLOOKUP(A215,'Base de Données année N'!A:J,5,0),"-")</f>
        <v>Nice</v>
      </c>
      <c r="F215" t="s">
        <v>128</v>
      </c>
      <c r="G215">
        <v>3413</v>
      </c>
      <c r="H215" s="151">
        <f t="shared" si="6"/>
        <v>24690.3</v>
      </c>
      <c r="I215" t="s">
        <v>12</v>
      </c>
      <c r="J215" s="1">
        <f>IFERROR(VLOOKUP(A215,'Base de Données année N'!A:J,10,0),"-")</f>
        <v>26948</v>
      </c>
      <c r="K215">
        <f t="shared" ca="1" si="7"/>
        <v>43</v>
      </c>
      <c r="Q215" s="53"/>
      <c r="R215" s="55"/>
      <c r="BE215" s="69">
        <v>24690.3</v>
      </c>
    </row>
    <row r="216" spans="1:57" x14ac:dyDescent="0.2">
      <c r="A216" s="2" t="s">
        <v>407</v>
      </c>
      <c r="B216" t="str">
        <f>IFERROR(VLOOKUP(A216,'Base de Données année N'!A:J,2,0),"-")</f>
        <v>PERFETTO</v>
      </c>
      <c r="C216" t="str">
        <f>IFERROR(VLOOKUP(A216,'Base de Données année N'!A:J,3,0),"-")</f>
        <v>Pascal</v>
      </c>
      <c r="D216" t="s">
        <v>19</v>
      </c>
      <c r="E216" t="str">
        <f>IFERROR(VLOOKUP(A216,'Base de Données année N'!A:J,5,0),"-")</f>
        <v>Paris</v>
      </c>
      <c r="F216" t="s">
        <v>128</v>
      </c>
      <c r="G216">
        <v>3420</v>
      </c>
      <c r="H216" s="151">
        <f t="shared" si="6"/>
        <v>57195.64</v>
      </c>
      <c r="I216" t="s">
        <v>17</v>
      </c>
      <c r="J216" s="1">
        <f>IFERROR(VLOOKUP(A216,'Base de Données année N'!A:J,10,0),"-")</f>
        <v>28766</v>
      </c>
      <c r="K216">
        <f t="shared" ca="1" si="7"/>
        <v>38</v>
      </c>
      <c r="Q216" s="53"/>
      <c r="R216" s="55"/>
      <c r="BE216" s="69">
        <v>57195.64</v>
      </c>
    </row>
    <row r="217" spans="1:57" x14ac:dyDescent="0.2">
      <c r="A217" s="2" t="s">
        <v>408</v>
      </c>
      <c r="B217" t="str">
        <f>IFERROR(VLOOKUP(A217,'Base de Données année N'!A:J,2,0),"-")</f>
        <v>PERRUCHON</v>
      </c>
      <c r="C217" t="str">
        <f>IFERROR(VLOOKUP(A217,'Base de Données année N'!A:J,3,0),"-")</f>
        <v>Fabrice</v>
      </c>
      <c r="D217" t="s">
        <v>10</v>
      </c>
      <c r="E217" t="str">
        <f>IFERROR(VLOOKUP(A217,'Base de Données année N'!A:J,5,0),"-")</f>
        <v>Nice</v>
      </c>
      <c r="F217" t="s">
        <v>380</v>
      </c>
      <c r="G217">
        <v>3128</v>
      </c>
      <c r="H217" s="151">
        <f t="shared" si="6"/>
        <v>28830.71</v>
      </c>
      <c r="I217" t="s">
        <v>17</v>
      </c>
      <c r="J217" s="1">
        <f>IFERROR(VLOOKUP(A217,'Base de Données année N'!A:J,10,0),"-")</f>
        <v>30365</v>
      </c>
      <c r="K217">
        <f t="shared" ca="1" si="7"/>
        <v>33</v>
      </c>
      <c r="Q217" s="53"/>
      <c r="R217" s="55"/>
      <c r="BE217" s="69">
        <v>28830.71</v>
      </c>
    </row>
    <row r="218" spans="1:57" x14ac:dyDescent="0.2">
      <c r="A218" s="2" t="s">
        <v>409</v>
      </c>
      <c r="B218" t="str">
        <f>IFERROR(VLOOKUP(A218,'Base de Données année N'!A:J,2,0),"-")</f>
        <v>PIDERIT</v>
      </c>
      <c r="C218" t="str">
        <f>IFERROR(VLOOKUP(A218,'Base de Données année N'!A:J,3,0),"-")</f>
        <v>Claude</v>
      </c>
      <c r="D218" t="s">
        <v>10</v>
      </c>
      <c r="E218" t="str">
        <f>IFERROR(VLOOKUP(A218,'Base de Données année N'!A:J,5,0),"-")</f>
        <v>Nice</v>
      </c>
      <c r="F218" t="s">
        <v>54</v>
      </c>
      <c r="G218">
        <v>3552</v>
      </c>
      <c r="H218" s="151">
        <f t="shared" si="6"/>
        <v>22208.48</v>
      </c>
      <c r="I218" t="s">
        <v>12</v>
      </c>
      <c r="J218" s="1">
        <f>IFERROR(VLOOKUP(A218,'Base de Données année N'!A:J,10,0),"-")</f>
        <v>32938</v>
      </c>
      <c r="K218">
        <f t="shared" ca="1" si="7"/>
        <v>26</v>
      </c>
      <c r="Q218" s="53"/>
      <c r="R218" s="55"/>
      <c r="BE218" s="69">
        <v>22208.48</v>
      </c>
    </row>
    <row r="219" spans="1:57" x14ac:dyDescent="0.2">
      <c r="A219" s="2" t="s">
        <v>410</v>
      </c>
      <c r="B219" t="str">
        <f>IFERROR(VLOOKUP(A219,'Base de Données année N'!A:J,2,0),"-")</f>
        <v>POISSON</v>
      </c>
      <c r="C219" t="str">
        <f>IFERROR(VLOOKUP(A219,'Base de Données année N'!A:J,3,0),"-")</f>
        <v>Daniel</v>
      </c>
      <c r="D219" t="s">
        <v>19</v>
      </c>
      <c r="E219" t="str">
        <f>IFERROR(VLOOKUP(A219,'Base de Données année N'!A:J,5,0),"-")</f>
        <v>Nice</v>
      </c>
      <c r="F219" t="s">
        <v>61</v>
      </c>
      <c r="G219">
        <v>3733</v>
      </c>
      <c r="H219" s="151">
        <f t="shared" si="6"/>
        <v>57295.4</v>
      </c>
      <c r="I219" t="s">
        <v>17</v>
      </c>
      <c r="J219" s="1">
        <f>IFERROR(VLOOKUP(A219,'Base de Données année N'!A:J,10,0),"-")</f>
        <v>34892</v>
      </c>
      <c r="K219">
        <f t="shared" ca="1" si="7"/>
        <v>21</v>
      </c>
      <c r="Q219" s="53"/>
      <c r="R219" s="55"/>
      <c r="BE219" s="69">
        <v>57295.4</v>
      </c>
    </row>
    <row r="220" spans="1:57" x14ac:dyDescent="0.2">
      <c r="A220" s="2" t="s">
        <v>411</v>
      </c>
      <c r="B220" t="str">
        <f>IFERROR(VLOOKUP(A220,'Base de Données année N'!A:J,2,0),"-")</f>
        <v>PONTALIER</v>
      </c>
      <c r="C220" t="str">
        <f>IFERROR(VLOOKUP(A220,'Base de Données année N'!A:J,3,0),"-")</f>
        <v>Thierry</v>
      </c>
      <c r="D220" t="s">
        <v>10</v>
      </c>
      <c r="E220" t="str">
        <f>IFERROR(VLOOKUP(A220,'Base de Données année N'!A:J,5,0),"-")</f>
        <v>Paris</v>
      </c>
      <c r="F220" t="s">
        <v>156</v>
      </c>
      <c r="G220">
        <v>3765</v>
      </c>
      <c r="H220" s="151">
        <f t="shared" si="6"/>
        <v>21332.58</v>
      </c>
      <c r="I220" t="s">
        <v>17</v>
      </c>
      <c r="J220" s="1">
        <f>IFERROR(VLOOKUP(A220,'Base de Données année N'!A:J,10,0),"-")</f>
        <v>27150</v>
      </c>
      <c r="K220">
        <f t="shared" ca="1" si="7"/>
        <v>42</v>
      </c>
      <c r="Q220" s="53"/>
      <c r="R220" s="55"/>
      <c r="BE220" s="69">
        <v>21332.58</v>
      </c>
    </row>
    <row r="221" spans="1:57" x14ac:dyDescent="0.2">
      <c r="A221" s="2" t="s">
        <v>413</v>
      </c>
      <c r="B221" t="str">
        <f>IFERROR(VLOOKUP(A221,'Base de Données année N'!A:J,2,0),"-")</f>
        <v>POTRIQUET</v>
      </c>
      <c r="C221" t="str">
        <f>IFERROR(VLOOKUP(A221,'Base de Données année N'!A:J,3,0),"-")</f>
        <v>Claudette</v>
      </c>
      <c r="D221" t="s">
        <v>10</v>
      </c>
      <c r="E221" t="str">
        <f>IFERROR(VLOOKUP(A221,'Base de Données année N'!A:J,5,0),"-")</f>
        <v>Nice</v>
      </c>
      <c r="F221" t="s">
        <v>211</v>
      </c>
      <c r="G221">
        <v>3139</v>
      </c>
      <c r="H221" s="151">
        <f t="shared" si="6"/>
        <v>24959.24</v>
      </c>
      <c r="I221" t="s">
        <v>12</v>
      </c>
      <c r="J221" s="1">
        <f>IFERROR(VLOOKUP(A221,'Base de Données année N'!A:J,10,0),"-")</f>
        <v>28275</v>
      </c>
      <c r="K221">
        <f t="shared" ca="1" si="7"/>
        <v>39</v>
      </c>
      <c r="Q221" s="53"/>
      <c r="R221" s="55"/>
      <c r="BE221" s="69">
        <v>24959.24</v>
      </c>
    </row>
    <row r="222" spans="1:57" x14ac:dyDescent="0.2">
      <c r="A222" s="2" t="s">
        <v>415</v>
      </c>
      <c r="B222" t="str">
        <f>IFERROR(VLOOKUP(A222,'Base de Données année N'!A:J,2,0),"-")</f>
        <v>POUYADOU</v>
      </c>
      <c r="C222" t="str">
        <f>IFERROR(VLOOKUP(A222,'Base de Données année N'!A:J,3,0),"-")</f>
        <v>Josette</v>
      </c>
      <c r="D222" t="s">
        <v>10</v>
      </c>
      <c r="E222" t="str">
        <f>IFERROR(VLOOKUP(A222,'Base de Données année N'!A:J,5,0),"-")</f>
        <v>Nice</v>
      </c>
      <c r="F222" t="s">
        <v>128</v>
      </c>
      <c r="G222">
        <v>3015</v>
      </c>
      <c r="H222" s="151">
        <f t="shared" si="6"/>
        <v>26675.01</v>
      </c>
      <c r="I222" t="s">
        <v>12</v>
      </c>
      <c r="J222" s="1">
        <f>IFERROR(VLOOKUP(A222,'Base de Données année N'!A:J,10,0),"-")</f>
        <v>26423</v>
      </c>
      <c r="K222">
        <f t="shared" ca="1" si="7"/>
        <v>44</v>
      </c>
      <c r="Q222" s="53"/>
      <c r="R222" s="55"/>
      <c r="BE222" s="69">
        <v>26675.01</v>
      </c>
    </row>
    <row r="223" spans="1:57" x14ac:dyDescent="0.2">
      <c r="A223" s="2" t="s">
        <v>417</v>
      </c>
      <c r="B223" t="str">
        <f>IFERROR(VLOOKUP(A223,'Base de Données année N'!A:J,2,0),"-")</f>
        <v>PUAULT</v>
      </c>
      <c r="C223" t="str">
        <f>IFERROR(VLOOKUP(A223,'Base de Données année N'!A:J,3,0),"-")</f>
        <v>Françoise</v>
      </c>
      <c r="D223" t="s">
        <v>10</v>
      </c>
      <c r="E223" t="str">
        <f>IFERROR(VLOOKUP(A223,'Base de Données année N'!A:J,5,0),"-")</f>
        <v>Nice</v>
      </c>
      <c r="F223" t="s">
        <v>73</v>
      </c>
      <c r="G223">
        <v>3103</v>
      </c>
      <c r="H223" s="151">
        <f t="shared" si="6"/>
        <v>23665.01</v>
      </c>
      <c r="I223" t="s">
        <v>12</v>
      </c>
      <c r="J223" s="1">
        <f>IFERROR(VLOOKUP(A223,'Base de Données année N'!A:J,10,0),"-")</f>
        <v>25976</v>
      </c>
      <c r="K223">
        <f t="shared" ca="1" si="7"/>
        <v>45</v>
      </c>
      <c r="Q223" s="53"/>
      <c r="R223" s="55"/>
      <c r="BE223" s="69">
        <v>23665.01</v>
      </c>
    </row>
    <row r="224" spans="1:57" x14ac:dyDescent="0.2">
      <c r="A224" s="2" t="s">
        <v>418</v>
      </c>
      <c r="B224" t="str">
        <f>IFERROR(VLOOKUP(A224,'Base de Données année N'!A:J,2,0),"-")</f>
        <v>QUINTIN</v>
      </c>
      <c r="C224" t="str">
        <f>IFERROR(VLOOKUP(A224,'Base de Données année N'!A:J,3,0),"-")</f>
        <v>Martine</v>
      </c>
      <c r="D224" t="s">
        <v>10</v>
      </c>
      <c r="E224" t="str">
        <f>IFERROR(VLOOKUP(A224,'Base de Données année N'!A:J,5,0),"-")</f>
        <v>Paris</v>
      </c>
      <c r="F224" t="s">
        <v>25</v>
      </c>
      <c r="G224">
        <v>3083</v>
      </c>
      <c r="H224" s="151">
        <f t="shared" si="6"/>
        <v>25852.3</v>
      </c>
      <c r="I224" t="s">
        <v>12</v>
      </c>
      <c r="J224" s="1">
        <f>IFERROR(VLOOKUP(A224,'Base de Données année N'!A:J,10,0),"-")</f>
        <v>23334</v>
      </c>
      <c r="K224">
        <f t="shared" ca="1" si="7"/>
        <v>53</v>
      </c>
      <c r="Q224" s="53"/>
      <c r="R224" s="55"/>
      <c r="BE224" s="69">
        <v>25852.3</v>
      </c>
    </row>
    <row r="225" spans="1:57" x14ac:dyDescent="0.2">
      <c r="A225" s="2" t="s">
        <v>420</v>
      </c>
      <c r="B225" t="str">
        <f>IFERROR(VLOOKUP(A225,'Base de Données année N'!A:J,2,0),"-")</f>
        <v>RAGEUL</v>
      </c>
      <c r="C225" t="str">
        <f>IFERROR(VLOOKUP(A225,'Base de Données année N'!A:J,3,0),"-")</f>
        <v>Marielle</v>
      </c>
      <c r="D225" t="s">
        <v>10</v>
      </c>
      <c r="E225" t="str">
        <f>IFERROR(VLOOKUP(A225,'Base de Données année N'!A:J,5,0),"-")</f>
        <v>Paris</v>
      </c>
      <c r="F225" t="s">
        <v>121</v>
      </c>
      <c r="G225">
        <v>3917</v>
      </c>
      <c r="H225" s="151">
        <f t="shared" si="6"/>
        <v>24646.57</v>
      </c>
      <c r="I225" t="s">
        <v>12</v>
      </c>
      <c r="J225" s="1">
        <f>IFERROR(VLOOKUP(A225,'Base de Données année N'!A:J,10,0),"-")</f>
        <v>23266</v>
      </c>
      <c r="K225">
        <f t="shared" ca="1" si="7"/>
        <v>53</v>
      </c>
      <c r="Q225" s="53"/>
      <c r="R225" s="55"/>
      <c r="BE225" s="69">
        <v>24646.57</v>
      </c>
    </row>
    <row r="226" spans="1:57" x14ac:dyDescent="0.2">
      <c r="A226" s="2" t="s">
        <v>195</v>
      </c>
      <c r="B226" t="str">
        <f>IFERROR(VLOOKUP(A226,'Base de Données année N'!A:J,2,0),"-")</f>
        <v>RAMBEAUD</v>
      </c>
      <c r="C226" t="str">
        <f>IFERROR(VLOOKUP(A226,'Base de Données année N'!A:J,3,0),"-")</f>
        <v>Christian</v>
      </c>
      <c r="D226" t="s">
        <v>19</v>
      </c>
      <c r="E226" t="str">
        <f>IFERROR(VLOOKUP(A226,'Base de Données année N'!A:J,5,0),"-")</f>
        <v>Nice</v>
      </c>
      <c r="F226" t="s">
        <v>196</v>
      </c>
      <c r="G226">
        <v>3198</v>
      </c>
      <c r="H226" s="151">
        <f t="shared" si="6"/>
        <v>69250.33</v>
      </c>
      <c r="I226" t="s">
        <v>17</v>
      </c>
      <c r="J226" s="1">
        <f>IFERROR(VLOOKUP(A226,'Base de Données année N'!A:J,10,0),"-")</f>
        <v>32495</v>
      </c>
      <c r="K226">
        <f t="shared" ca="1" si="7"/>
        <v>28</v>
      </c>
      <c r="Q226" s="53"/>
      <c r="R226" s="55"/>
      <c r="BE226" s="69">
        <v>69250.33</v>
      </c>
    </row>
    <row r="227" spans="1:57" x14ac:dyDescent="0.2">
      <c r="A227" s="2" t="s">
        <v>423</v>
      </c>
      <c r="B227" t="str">
        <f>IFERROR(VLOOKUP(A227,'Base de Données année N'!A:J,2,0),"-")</f>
        <v>RAMOND</v>
      </c>
      <c r="C227" t="str">
        <f>IFERROR(VLOOKUP(A227,'Base de Données année N'!A:J,3,0),"-")</f>
        <v>Vincent</v>
      </c>
      <c r="D227" t="s">
        <v>15</v>
      </c>
      <c r="E227" t="str">
        <f>IFERROR(VLOOKUP(A227,'Base de Données année N'!A:J,5,0),"-")</f>
        <v>Strasbourg</v>
      </c>
      <c r="F227" t="s">
        <v>59</v>
      </c>
      <c r="G227">
        <v>3092</v>
      </c>
      <c r="H227" s="151">
        <f t="shared" si="6"/>
        <v>38331.96</v>
      </c>
      <c r="I227" t="s">
        <v>17</v>
      </c>
      <c r="J227" s="1">
        <f>IFERROR(VLOOKUP(A227,'Base de Données année N'!A:J,10,0),"-")</f>
        <v>23704</v>
      </c>
      <c r="K227">
        <f t="shared" ca="1" si="7"/>
        <v>52</v>
      </c>
      <c r="Q227" s="53"/>
      <c r="R227" s="55"/>
      <c r="BE227" s="69">
        <v>38331.96</v>
      </c>
    </row>
    <row r="228" spans="1:57" x14ac:dyDescent="0.2">
      <c r="A228" s="2" t="s">
        <v>424</v>
      </c>
      <c r="B228" t="str">
        <f>IFERROR(VLOOKUP(A228,'Base de Données année N'!A:J,2,0),"-")</f>
        <v>REBY-FAYARD</v>
      </c>
      <c r="C228" t="str">
        <f>IFERROR(VLOOKUP(A228,'Base de Données année N'!A:J,3,0),"-")</f>
        <v>Luc</v>
      </c>
      <c r="D228" t="s">
        <v>10</v>
      </c>
      <c r="E228" t="str">
        <f>IFERROR(VLOOKUP(A228,'Base de Données année N'!A:J,5,0),"-")</f>
        <v>Nice</v>
      </c>
      <c r="F228" t="s">
        <v>45</v>
      </c>
      <c r="G228">
        <v>3004</v>
      </c>
      <c r="H228" s="151">
        <f t="shared" si="6"/>
        <v>24543.65</v>
      </c>
      <c r="I228" t="s">
        <v>17</v>
      </c>
      <c r="J228" s="1">
        <f>IFERROR(VLOOKUP(A228,'Base de Données année N'!A:J,10,0),"-")</f>
        <v>32313</v>
      </c>
      <c r="K228">
        <f t="shared" ca="1" si="7"/>
        <v>28</v>
      </c>
      <c r="Q228" s="53"/>
      <c r="R228" s="55"/>
      <c r="BE228" s="69">
        <v>24543.65</v>
      </c>
    </row>
    <row r="229" spans="1:57" x14ac:dyDescent="0.2">
      <c r="A229" s="2" t="s">
        <v>425</v>
      </c>
      <c r="B229" t="str">
        <f>IFERROR(VLOOKUP(A229,'Base de Données année N'!A:J,2,0),"-")</f>
        <v>REMUND</v>
      </c>
      <c r="C229" t="str">
        <f>IFERROR(VLOOKUP(A229,'Base de Données année N'!A:J,3,0),"-")</f>
        <v>Françoise</v>
      </c>
      <c r="D229" t="s">
        <v>15</v>
      </c>
      <c r="E229" t="str">
        <f>IFERROR(VLOOKUP(A229,'Base de Données année N'!A:J,5,0),"-")</f>
        <v>Paris</v>
      </c>
      <c r="F229" t="s">
        <v>282</v>
      </c>
      <c r="G229">
        <v>3182</v>
      </c>
      <c r="H229" s="151">
        <f t="shared" si="6"/>
        <v>32958.019999999997</v>
      </c>
      <c r="I229" t="s">
        <v>12</v>
      </c>
      <c r="J229" s="1">
        <f>IFERROR(VLOOKUP(A229,'Base de Données année N'!A:J,10,0),"-")</f>
        <v>35029</v>
      </c>
      <c r="K229">
        <f t="shared" ca="1" si="7"/>
        <v>21</v>
      </c>
      <c r="Q229" s="53"/>
      <c r="R229" s="55"/>
      <c r="BE229" s="69">
        <v>32958.019999999997</v>
      </c>
    </row>
    <row r="230" spans="1:57" x14ac:dyDescent="0.2">
      <c r="A230" s="2" t="s">
        <v>426</v>
      </c>
      <c r="B230" t="str">
        <f>IFERROR(VLOOKUP(A230,'Base de Données année N'!A:J,2,0),"-")</f>
        <v>RENIER</v>
      </c>
      <c r="C230" t="str">
        <f>IFERROR(VLOOKUP(A230,'Base de Données année N'!A:J,3,0),"-")</f>
        <v>Monique</v>
      </c>
      <c r="D230" t="s">
        <v>10</v>
      </c>
      <c r="E230" t="str">
        <f>IFERROR(VLOOKUP(A230,'Base de Données année N'!A:J,5,0),"-")</f>
        <v>Paris</v>
      </c>
      <c r="F230" t="s">
        <v>90</v>
      </c>
      <c r="G230">
        <v>3208</v>
      </c>
      <c r="H230" s="151">
        <f t="shared" si="6"/>
        <v>25695.49</v>
      </c>
      <c r="I230" t="s">
        <v>12</v>
      </c>
      <c r="J230" s="1">
        <f>IFERROR(VLOOKUP(A230,'Base de Données année N'!A:J,10,0),"-")</f>
        <v>32425</v>
      </c>
      <c r="K230">
        <f t="shared" ca="1" si="7"/>
        <v>28</v>
      </c>
      <c r="Q230" s="53"/>
      <c r="R230" s="55"/>
      <c r="BE230" s="69">
        <v>25695.49</v>
      </c>
    </row>
    <row r="231" spans="1:57" x14ac:dyDescent="0.2">
      <c r="A231" s="2" t="s">
        <v>428</v>
      </c>
      <c r="B231" t="str">
        <f>IFERROR(VLOOKUP(A231,'Base de Données année N'!A:J,2,0),"-")</f>
        <v>REVERDITO</v>
      </c>
      <c r="C231" t="str">
        <f>IFERROR(VLOOKUP(A231,'Base de Données année N'!A:J,3,0),"-")</f>
        <v>Marie-Jeanne</v>
      </c>
      <c r="D231" t="s">
        <v>10</v>
      </c>
      <c r="E231" t="str">
        <f>IFERROR(VLOOKUP(A231,'Base de Données année N'!A:J,5,0),"-")</f>
        <v>Nice</v>
      </c>
      <c r="F231" t="s">
        <v>61</v>
      </c>
      <c r="G231">
        <v>3125</v>
      </c>
      <c r="H231" s="151">
        <f t="shared" si="6"/>
        <v>25864.04</v>
      </c>
      <c r="I231" t="s">
        <v>12</v>
      </c>
      <c r="J231" s="1">
        <f>IFERROR(VLOOKUP(A231,'Base de Données année N'!A:J,10,0),"-")</f>
        <v>33648</v>
      </c>
      <c r="K231">
        <f t="shared" ca="1" si="7"/>
        <v>24</v>
      </c>
      <c r="Q231" s="53"/>
      <c r="R231" s="55"/>
      <c r="BE231" s="69">
        <v>25864.04</v>
      </c>
    </row>
    <row r="232" spans="1:57" x14ac:dyDescent="0.2">
      <c r="A232" s="2" t="s">
        <v>429</v>
      </c>
      <c r="B232" t="str">
        <f>IFERROR(VLOOKUP(A232,'Base de Données année N'!A:J,2,0),"-")</f>
        <v>RIDEAU</v>
      </c>
      <c r="C232" t="str">
        <f>IFERROR(VLOOKUP(A232,'Base de Données année N'!A:J,3,0),"-")</f>
        <v>Bastien</v>
      </c>
      <c r="D232" t="s">
        <v>19</v>
      </c>
      <c r="E232" t="str">
        <f>IFERROR(VLOOKUP(A232,'Base de Données année N'!A:J,5,0),"-")</f>
        <v>Paris</v>
      </c>
      <c r="F232" t="s">
        <v>31</v>
      </c>
      <c r="G232">
        <v>3174</v>
      </c>
      <c r="H232" s="151">
        <f t="shared" si="6"/>
        <v>47861.23</v>
      </c>
      <c r="I232" t="s">
        <v>17</v>
      </c>
      <c r="J232" s="1">
        <f>IFERROR(VLOOKUP(A232,'Base de Données année N'!A:J,10,0),"-")</f>
        <v>25783</v>
      </c>
      <c r="K232">
        <f t="shared" ca="1" si="7"/>
        <v>46</v>
      </c>
      <c r="Q232" s="53"/>
      <c r="R232" s="55"/>
      <c r="BE232" s="69">
        <v>47861.23</v>
      </c>
    </row>
    <row r="233" spans="1:57" x14ac:dyDescent="0.2">
      <c r="A233" s="2" t="s">
        <v>431</v>
      </c>
      <c r="B233" t="str">
        <f>IFERROR(VLOOKUP(A233,'Base de Données année N'!A:J,2,0),"-")</f>
        <v>RIEGERT</v>
      </c>
      <c r="C233" t="str">
        <f>IFERROR(VLOOKUP(A233,'Base de Données année N'!A:J,3,0),"-")</f>
        <v>Raymonde</v>
      </c>
      <c r="D233" t="s">
        <v>15</v>
      </c>
      <c r="E233" t="str">
        <f>IFERROR(VLOOKUP(A233,'Base de Données année N'!A:J,5,0),"-")</f>
        <v>Paris</v>
      </c>
      <c r="F233" t="s">
        <v>88</v>
      </c>
      <c r="G233">
        <v>3079</v>
      </c>
      <c r="H233" s="151">
        <f t="shared" si="6"/>
        <v>33417.51</v>
      </c>
      <c r="I233" t="s">
        <v>12</v>
      </c>
      <c r="J233" s="1">
        <f>IFERROR(VLOOKUP(A233,'Base de Données année N'!A:J,10,0),"-")</f>
        <v>25290</v>
      </c>
      <c r="K233">
        <f t="shared" ca="1" si="7"/>
        <v>47</v>
      </c>
      <c r="Q233" s="53"/>
      <c r="R233" s="55"/>
      <c r="BE233" s="69">
        <v>33417.51</v>
      </c>
    </row>
    <row r="234" spans="1:57" x14ac:dyDescent="0.2">
      <c r="A234" s="2" t="s">
        <v>433</v>
      </c>
      <c r="B234" t="str">
        <f>IFERROR(VLOOKUP(A234,'Base de Données année N'!A:J,2,0),"-")</f>
        <v>ROBERT</v>
      </c>
      <c r="C234" t="str">
        <f>IFERROR(VLOOKUP(A234,'Base de Données année N'!A:J,3,0),"-")</f>
        <v>Christelle</v>
      </c>
      <c r="D234" t="s">
        <v>10</v>
      </c>
      <c r="E234" t="str">
        <f>IFERROR(VLOOKUP(A234,'Base de Données année N'!A:J,5,0),"-")</f>
        <v>Nice</v>
      </c>
      <c r="F234" t="s">
        <v>88</v>
      </c>
      <c r="G234">
        <v>3017</v>
      </c>
      <c r="H234" s="151">
        <f t="shared" si="6"/>
        <v>22579.439999999999</v>
      </c>
      <c r="I234" t="s">
        <v>12</v>
      </c>
      <c r="J234" s="1">
        <f>IFERROR(VLOOKUP(A234,'Base de Données année N'!A:J,10,0),"-")</f>
        <v>24860</v>
      </c>
      <c r="K234">
        <f t="shared" ca="1" si="7"/>
        <v>48</v>
      </c>
      <c r="Q234" s="53"/>
      <c r="R234" s="55"/>
      <c r="BE234" s="69">
        <v>22579.439999999999</v>
      </c>
    </row>
    <row r="235" spans="1:57" x14ac:dyDescent="0.2">
      <c r="A235" s="2" t="s">
        <v>434</v>
      </c>
      <c r="B235" t="str">
        <f>IFERROR(VLOOKUP(A235,'Base de Données année N'!A:J,2,0),"-")</f>
        <v>ROBERT</v>
      </c>
      <c r="C235" t="str">
        <f>IFERROR(VLOOKUP(A235,'Base de Données année N'!A:J,3,0),"-")</f>
        <v>Viviane</v>
      </c>
      <c r="D235" t="s">
        <v>10</v>
      </c>
      <c r="E235" t="str">
        <f>IFERROR(VLOOKUP(A235,'Base de Données année N'!A:J,5,0),"-")</f>
        <v>Strasbourg</v>
      </c>
      <c r="F235" t="s">
        <v>123</v>
      </c>
      <c r="G235">
        <v>3531</v>
      </c>
      <c r="H235" s="151">
        <f t="shared" si="6"/>
        <v>29573.21</v>
      </c>
      <c r="I235" t="s">
        <v>12</v>
      </c>
      <c r="J235" s="1">
        <f>IFERROR(VLOOKUP(A235,'Base de Données année N'!A:J,10,0),"-")</f>
        <v>24131</v>
      </c>
      <c r="K235">
        <f t="shared" ca="1" si="7"/>
        <v>50</v>
      </c>
      <c r="Q235" s="53"/>
      <c r="R235" s="55"/>
      <c r="BE235" s="69">
        <v>29573.21</v>
      </c>
    </row>
    <row r="236" spans="1:57" x14ac:dyDescent="0.2">
      <c r="A236" s="2" t="s">
        <v>436</v>
      </c>
      <c r="B236" t="str">
        <f>IFERROR(VLOOKUP(A236,'Base de Données année N'!A:J,2,0),"-")</f>
        <v>RODIER</v>
      </c>
      <c r="C236" t="str">
        <f>IFERROR(VLOOKUP(A236,'Base de Données année N'!A:J,3,0),"-")</f>
        <v>Régis</v>
      </c>
      <c r="D236" t="s">
        <v>15</v>
      </c>
      <c r="E236" t="str">
        <f>IFERROR(VLOOKUP(A236,'Base de Données année N'!A:J,5,0),"-")</f>
        <v>Paris</v>
      </c>
      <c r="F236" t="s">
        <v>217</v>
      </c>
      <c r="G236">
        <v>3916</v>
      </c>
      <c r="H236" s="151">
        <f t="shared" si="6"/>
        <v>34261.769999999997</v>
      </c>
      <c r="I236" t="s">
        <v>17</v>
      </c>
      <c r="J236" s="1">
        <f>IFERROR(VLOOKUP(A236,'Base de Données année N'!A:J,10,0),"-")</f>
        <v>28395</v>
      </c>
      <c r="K236">
        <f t="shared" ca="1" si="7"/>
        <v>39</v>
      </c>
      <c r="Q236" s="53"/>
      <c r="R236" s="55"/>
      <c r="BE236" s="69">
        <v>34261.769999999997</v>
      </c>
    </row>
    <row r="237" spans="1:57" x14ac:dyDescent="0.2">
      <c r="A237" s="2" t="s">
        <v>437</v>
      </c>
      <c r="B237" t="str">
        <f>IFERROR(VLOOKUP(A237,'Base de Données année N'!A:J,2,0),"-")</f>
        <v>ROGUET</v>
      </c>
      <c r="C237" t="str">
        <f>IFERROR(VLOOKUP(A237,'Base de Données année N'!A:J,3,0),"-")</f>
        <v>Laurent</v>
      </c>
      <c r="D237" t="s">
        <v>19</v>
      </c>
      <c r="E237" t="str">
        <f>IFERROR(VLOOKUP(A237,'Base de Données année N'!A:J,5,0),"-")</f>
        <v>Nice</v>
      </c>
      <c r="F237" t="s">
        <v>20</v>
      </c>
      <c r="G237">
        <v>3166</v>
      </c>
      <c r="H237" s="151">
        <f t="shared" si="6"/>
        <v>56494.36</v>
      </c>
      <c r="I237" t="s">
        <v>17</v>
      </c>
      <c r="J237" s="1">
        <f>IFERROR(VLOOKUP(A237,'Base de Données année N'!A:J,10,0),"-")</f>
        <v>26205</v>
      </c>
      <c r="K237">
        <f t="shared" ca="1" si="7"/>
        <v>45</v>
      </c>
      <c r="Q237" s="53"/>
      <c r="R237" s="55"/>
      <c r="BE237" s="69">
        <v>56494.36</v>
      </c>
    </row>
    <row r="238" spans="1:57" x14ac:dyDescent="0.2">
      <c r="A238" s="2" t="s">
        <v>439</v>
      </c>
      <c r="B238" t="str">
        <f>IFERROR(VLOOKUP(A238,'Base de Données année N'!A:J,2,0),"-")</f>
        <v>ROLLAIS-BRUNE</v>
      </c>
      <c r="C238" t="str">
        <f>IFERROR(VLOOKUP(A238,'Base de Données année N'!A:J,3,0),"-")</f>
        <v>Colette</v>
      </c>
      <c r="D238" t="s">
        <v>10</v>
      </c>
      <c r="E238" t="str">
        <f>IFERROR(VLOOKUP(A238,'Base de Données année N'!A:J,5,0),"-")</f>
        <v>Nice</v>
      </c>
      <c r="F238" t="s">
        <v>73</v>
      </c>
      <c r="G238">
        <v>3663</v>
      </c>
      <c r="H238" s="151">
        <f t="shared" si="6"/>
        <v>20778.96</v>
      </c>
      <c r="I238" t="s">
        <v>12</v>
      </c>
      <c r="J238" s="1">
        <f>IFERROR(VLOOKUP(A238,'Base de Données année N'!A:J,10,0),"-")</f>
        <v>26536</v>
      </c>
      <c r="K238">
        <f t="shared" ca="1" si="7"/>
        <v>44</v>
      </c>
      <c r="Q238" s="53"/>
      <c r="R238" s="55"/>
      <c r="BE238" s="69">
        <v>20778.96</v>
      </c>
    </row>
    <row r="239" spans="1:57" x14ac:dyDescent="0.2">
      <c r="A239" s="2" t="s">
        <v>440</v>
      </c>
      <c r="B239" t="str">
        <f>IFERROR(VLOOKUP(A239,'Base de Données année N'!A:J,2,0),"-")</f>
        <v>ROLLAND</v>
      </c>
      <c r="C239" t="str">
        <f>IFERROR(VLOOKUP(A239,'Base de Données année N'!A:J,3,0),"-")</f>
        <v>Céline</v>
      </c>
      <c r="D239" t="s">
        <v>10</v>
      </c>
      <c r="E239" t="str">
        <f>IFERROR(VLOOKUP(A239,'Base de Données année N'!A:J,5,0),"-")</f>
        <v>Paris</v>
      </c>
      <c r="F239" t="s">
        <v>31</v>
      </c>
      <c r="G239">
        <v>3077</v>
      </c>
      <c r="H239" s="151">
        <f t="shared" si="6"/>
        <v>20239.53</v>
      </c>
      <c r="I239" t="s">
        <v>12</v>
      </c>
      <c r="J239" s="1">
        <f>IFERROR(VLOOKUP(A239,'Base de Données année N'!A:J,10,0),"-")</f>
        <v>27673</v>
      </c>
      <c r="K239">
        <f t="shared" ca="1" si="7"/>
        <v>41</v>
      </c>
      <c r="Q239" s="53"/>
      <c r="R239" s="55"/>
      <c r="BE239" s="69">
        <v>20239.53</v>
      </c>
    </row>
    <row r="240" spans="1:57" x14ac:dyDescent="0.2">
      <c r="A240" s="2" t="s">
        <v>441</v>
      </c>
      <c r="B240" t="str">
        <f>IFERROR(VLOOKUP(A240,'Base de Données année N'!A:J,2,0),"-")</f>
        <v>ROSAR</v>
      </c>
      <c r="C240" t="str">
        <f>IFERROR(VLOOKUP(A240,'Base de Données année N'!A:J,3,0),"-")</f>
        <v>Sylvie</v>
      </c>
      <c r="D240" t="s">
        <v>10</v>
      </c>
      <c r="E240" t="str">
        <f>IFERROR(VLOOKUP(A240,'Base de Données année N'!A:J,5,0),"-")</f>
        <v>Nice</v>
      </c>
      <c r="F240" t="s">
        <v>190</v>
      </c>
      <c r="G240">
        <v>3121</v>
      </c>
      <c r="H240" s="151">
        <f t="shared" si="6"/>
        <v>22629.31</v>
      </c>
      <c r="I240" t="s">
        <v>12</v>
      </c>
      <c r="J240" s="1">
        <f>IFERROR(VLOOKUP(A240,'Base de Données année N'!A:J,10,0),"-")</f>
        <v>24143</v>
      </c>
      <c r="K240">
        <f t="shared" ca="1" si="7"/>
        <v>50</v>
      </c>
      <c r="Q240" s="53"/>
      <c r="R240" s="55"/>
      <c r="BE240" s="69">
        <v>22629.31</v>
      </c>
    </row>
    <row r="241" spans="1:57" x14ac:dyDescent="0.2">
      <c r="A241" s="2" t="s">
        <v>442</v>
      </c>
      <c r="B241" t="str">
        <f>IFERROR(VLOOKUP(A241,'Base de Données année N'!A:J,2,0),"-")</f>
        <v>ROSSO</v>
      </c>
      <c r="C241" t="str">
        <f>IFERROR(VLOOKUP(A241,'Base de Données année N'!A:J,3,0),"-")</f>
        <v>Robert</v>
      </c>
      <c r="D241" t="s">
        <v>19</v>
      </c>
      <c r="E241" t="str">
        <f>IFERROR(VLOOKUP(A241,'Base de Données année N'!A:J,5,0),"-")</f>
        <v>Paris</v>
      </c>
      <c r="F241" t="s">
        <v>282</v>
      </c>
      <c r="G241">
        <v>3165</v>
      </c>
      <c r="H241" s="151">
        <f t="shared" si="6"/>
        <v>56600.53</v>
      </c>
      <c r="I241" t="s">
        <v>17</v>
      </c>
      <c r="J241" s="1">
        <f>IFERROR(VLOOKUP(A241,'Base de Données année N'!A:J,10,0),"-")</f>
        <v>25466</v>
      </c>
      <c r="K241">
        <f t="shared" ca="1" si="7"/>
        <v>47</v>
      </c>
      <c r="Q241" s="53"/>
      <c r="R241" s="55"/>
      <c r="BE241" s="69">
        <v>56600.53</v>
      </c>
    </row>
    <row r="242" spans="1:57" x14ac:dyDescent="0.2">
      <c r="A242" s="2" t="s">
        <v>443</v>
      </c>
      <c r="B242" t="str">
        <f>IFERROR(VLOOKUP(A242,'Base de Données année N'!A:J,2,0),"-")</f>
        <v>ROTENBERG</v>
      </c>
      <c r="C242" t="str">
        <f>IFERROR(VLOOKUP(A242,'Base de Données année N'!A:J,3,0),"-")</f>
        <v>Michel</v>
      </c>
      <c r="D242" t="s">
        <v>19</v>
      </c>
      <c r="E242" t="str">
        <f>IFERROR(VLOOKUP(A242,'Base de Données année N'!A:J,5,0),"-")</f>
        <v>Paris</v>
      </c>
      <c r="F242" t="s">
        <v>16</v>
      </c>
      <c r="G242">
        <v>3024</v>
      </c>
      <c r="H242" s="151">
        <f t="shared" si="6"/>
        <v>47850.15</v>
      </c>
      <c r="I242" t="s">
        <v>17</v>
      </c>
      <c r="J242" s="1">
        <f>IFERROR(VLOOKUP(A242,'Base de Données année N'!A:J,10,0),"-")</f>
        <v>32153</v>
      </c>
      <c r="K242">
        <f t="shared" ca="1" si="7"/>
        <v>28</v>
      </c>
      <c r="Q242" s="53"/>
      <c r="R242" s="55"/>
      <c r="BE242" s="69">
        <v>47850.15</v>
      </c>
    </row>
    <row r="243" spans="1:57" x14ac:dyDescent="0.2">
      <c r="A243" s="2" t="s">
        <v>444</v>
      </c>
      <c r="B243" t="str">
        <f>IFERROR(VLOOKUP(A243,'Base de Données année N'!A:J,2,0),"-")</f>
        <v>ROULET</v>
      </c>
      <c r="C243" t="str">
        <f>IFERROR(VLOOKUP(A243,'Base de Données année N'!A:J,3,0),"-")</f>
        <v>Nathalie</v>
      </c>
      <c r="D243" t="s">
        <v>10</v>
      </c>
      <c r="E243" t="str">
        <f>IFERROR(VLOOKUP(A243,'Base de Données année N'!A:J,5,0),"-")</f>
        <v>Nice</v>
      </c>
      <c r="F243" t="s">
        <v>56</v>
      </c>
      <c r="G243">
        <v>3185</v>
      </c>
      <c r="H243" s="151">
        <f t="shared" si="6"/>
        <v>23723.85</v>
      </c>
      <c r="I243" t="s">
        <v>12</v>
      </c>
      <c r="J243" s="1">
        <f>IFERROR(VLOOKUP(A243,'Base de Données année N'!A:J,10,0),"-")</f>
        <v>25932</v>
      </c>
      <c r="K243">
        <f t="shared" ca="1" si="7"/>
        <v>46</v>
      </c>
      <c r="Q243" s="53"/>
      <c r="R243" s="55"/>
      <c r="BE243" s="69">
        <v>23723.85</v>
      </c>
    </row>
    <row r="244" spans="1:57" x14ac:dyDescent="0.2">
      <c r="A244" s="2" t="s">
        <v>333</v>
      </c>
      <c r="B244" t="str">
        <f>IFERROR(VLOOKUP(A244,'Base de Données année N'!A:J,2,0),"-")</f>
        <v>ROUX</v>
      </c>
      <c r="C244" t="str">
        <f>IFERROR(VLOOKUP(A244,'Base de Données année N'!A:J,3,0),"-")</f>
        <v>Yveline</v>
      </c>
      <c r="D244" t="s">
        <v>85</v>
      </c>
      <c r="E244" t="str">
        <f>IFERROR(VLOOKUP(A244,'Base de Données année N'!A:J,5,0),"-")</f>
        <v>Nice</v>
      </c>
      <c r="F244" t="s">
        <v>103</v>
      </c>
      <c r="G244">
        <v>3082</v>
      </c>
      <c r="H244" s="151">
        <f t="shared" si="6"/>
        <v>78671.12</v>
      </c>
      <c r="I244" t="s">
        <v>12</v>
      </c>
      <c r="J244" s="1">
        <f>IFERROR(VLOOKUP(A244,'Base de Données année N'!A:J,10,0),"-")</f>
        <v>25173</v>
      </c>
      <c r="K244">
        <f t="shared" ca="1" si="7"/>
        <v>48</v>
      </c>
      <c r="Q244" s="53"/>
      <c r="R244" s="55"/>
      <c r="BE244" s="69">
        <v>78671.12</v>
      </c>
    </row>
    <row r="245" spans="1:57" x14ac:dyDescent="0.2">
      <c r="A245" s="2" t="s">
        <v>446</v>
      </c>
      <c r="B245" t="str">
        <f>IFERROR(VLOOKUP(A245,'Base de Données année N'!A:J,2,0),"-")</f>
        <v>SAADA</v>
      </c>
      <c r="C245" t="str">
        <f>IFERROR(VLOOKUP(A245,'Base de Données année N'!A:J,3,0),"-")</f>
        <v>Martine</v>
      </c>
      <c r="D245" t="s">
        <v>10</v>
      </c>
      <c r="E245" t="str">
        <f>IFERROR(VLOOKUP(A245,'Base de Données année N'!A:J,5,0),"-")</f>
        <v>Paris</v>
      </c>
      <c r="F245" t="s">
        <v>36</v>
      </c>
      <c r="G245">
        <v>3563</v>
      </c>
      <c r="H245" s="151">
        <f t="shared" si="6"/>
        <v>23474.69</v>
      </c>
      <c r="I245" t="s">
        <v>12</v>
      </c>
      <c r="J245" s="1">
        <f>IFERROR(VLOOKUP(A245,'Base de Données année N'!A:J,10,0),"-")</f>
        <v>25491</v>
      </c>
      <c r="K245">
        <f t="shared" ca="1" si="7"/>
        <v>47</v>
      </c>
      <c r="Q245" s="53"/>
      <c r="R245" s="55"/>
      <c r="BE245" s="69">
        <v>23474.69</v>
      </c>
    </row>
    <row r="246" spans="1:57" x14ac:dyDescent="0.2">
      <c r="A246" s="2" t="s">
        <v>450</v>
      </c>
      <c r="B246" t="str">
        <f>IFERROR(VLOOKUP(A246,'Base de Données année N'!A:J,2,0),"-")</f>
        <v>SAILLANT</v>
      </c>
      <c r="C246" t="str">
        <f>IFERROR(VLOOKUP(A246,'Base de Données année N'!A:J,3,0),"-")</f>
        <v>Séverine</v>
      </c>
      <c r="D246" t="s">
        <v>10</v>
      </c>
      <c r="E246" t="str">
        <f>IFERROR(VLOOKUP(A246,'Base de Données année N'!A:J,5,0),"-")</f>
        <v>Nice</v>
      </c>
      <c r="F246" t="s">
        <v>385</v>
      </c>
      <c r="G246">
        <v>3890</v>
      </c>
      <c r="H246" s="151">
        <f t="shared" si="6"/>
        <v>23365.97</v>
      </c>
      <c r="I246" t="s">
        <v>12</v>
      </c>
      <c r="J246" s="1">
        <f>IFERROR(VLOOKUP(A246,'Base de Données année N'!A:J,10,0),"-")</f>
        <v>27751</v>
      </c>
      <c r="K246">
        <f t="shared" ca="1" si="7"/>
        <v>41</v>
      </c>
      <c r="Q246" s="53"/>
      <c r="R246" s="55"/>
      <c r="BE246" s="69">
        <v>23365.97</v>
      </c>
    </row>
    <row r="247" spans="1:57" x14ac:dyDescent="0.2">
      <c r="A247" s="2" t="s">
        <v>105</v>
      </c>
      <c r="B247" t="str">
        <f>IFERROR(VLOOKUP(A247,'Base de Données année N'!A:J,2,0),"-")</f>
        <v>SAINT DE FLER</v>
      </c>
      <c r="C247" t="str">
        <f>IFERROR(VLOOKUP(A247,'Base de Données année N'!A:J,3,0),"-")</f>
        <v>Elsa</v>
      </c>
      <c r="D247" t="s">
        <v>19</v>
      </c>
      <c r="E247" t="str">
        <f>IFERROR(VLOOKUP(A247,'Base de Données année N'!A:J,5,0),"-")</f>
        <v>Nice</v>
      </c>
      <c r="F247" t="s">
        <v>106</v>
      </c>
      <c r="G247">
        <v>3417</v>
      </c>
      <c r="H247" s="151">
        <f t="shared" si="6"/>
        <v>65256.47</v>
      </c>
      <c r="I247" t="s">
        <v>12</v>
      </c>
      <c r="J247" s="1">
        <f>IFERROR(VLOOKUP(A247,'Base de Données année N'!A:J,10,0),"-")</f>
        <v>32388</v>
      </c>
      <c r="K247">
        <f t="shared" ca="1" si="7"/>
        <v>28</v>
      </c>
      <c r="Q247" s="53"/>
      <c r="R247" s="55"/>
      <c r="BE247" s="69">
        <v>65256.47</v>
      </c>
    </row>
    <row r="248" spans="1:57" x14ac:dyDescent="0.2">
      <c r="A248" s="2" t="s">
        <v>575</v>
      </c>
      <c r="B248" t="str">
        <f>IFERROR(VLOOKUP(A248,'Base de Données année N'!A:J,2,0),"-")</f>
        <v>SAINT DE FLER</v>
      </c>
      <c r="C248" t="str">
        <f>IFERROR(VLOOKUP(A248,'Base de Données année N'!A:J,3,0),"-")</f>
        <v>Quentin</v>
      </c>
      <c r="D248" t="s">
        <v>19</v>
      </c>
      <c r="E248" t="str">
        <f>IFERROR(VLOOKUP(A248,'Base de Données année N'!A:J,5,0),"-")</f>
        <v>Lille</v>
      </c>
      <c r="F248" t="s">
        <v>123</v>
      </c>
      <c r="G248">
        <v>3035</v>
      </c>
      <c r="H248" s="151">
        <f t="shared" si="6"/>
        <v>66254.23</v>
      </c>
      <c r="I248" t="s">
        <v>17</v>
      </c>
      <c r="J248" s="1">
        <f>IFERROR(VLOOKUP(A248,'Base de Données année N'!A:J,10,0),"-")</f>
        <v>31175</v>
      </c>
      <c r="K248">
        <f t="shared" ca="1" si="7"/>
        <v>31</v>
      </c>
      <c r="Q248" s="53"/>
      <c r="R248" s="55"/>
      <c r="BE248" s="69">
        <v>66254.23</v>
      </c>
    </row>
    <row r="249" spans="1:57" x14ac:dyDescent="0.2">
      <c r="A249" s="2" t="s">
        <v>613</v>
      </c>
      <c r="B249" t="str">
        <f>IFERROR(VLOOKUP(A249,'Base de Données année N'!A:J,2,0),"-")</f>
        <v>-</v>
      </c>
      <c r="C249" t="str">
        <f>IFERROR(VLOOKUP(A249,'Base de Données année N'!A:J,3,0),"-")</f>
        <v>-</v>
      </c>
      <c r="D249" t="s">
        <v>85</v>
      </c>
      <c r="E249" t="str">
        <f>IFERROR(VLOOKUP(A249,'Base de Données année N'!A:J,5,0),"-")</f>
        <v>-</v>
      </c>
      <c r="F249" t="s">
        <v>86</v>
      </c>
      <c r="G249">
        <v>3133</v>
      </c>
      <c r="H249" s="151">
        <f t="shared" si="6"/>
        <v>50014.29</v>
      </c>
      <c r="I249" t="s">
        <v>17</v>
      </c>
      <c r="J249" s="1" t="str">
        <f>IFERROR(VLOOKUP(A249,'Base de Données année N'!A:J,10,0),"-")</f>
        <v>-</v>
      </c>
      <c r="K249" t="str">
        <f t="shared" ca="1" si="7"/>
        <v>-</v>
      </c>
      <c r="N249">
        <f>COUNTIF('Base de Données année N'!A:A,A249)</f>
        <v>0</v>
      </c>
      <c r="Q249" s="53"/>
      <c r="R249" s="55"/>
      <c r="BE249" s="69">
        <v>50014.29</v>
      </c>
    </row>
    <row r="250" spans="1:57" x14ac:dyDescent="0.2">
      <c r="A250" s="2" t="s">
        <v>458</v>
      </c>
      <c r="B250" t="str">
        <f>IFERROR(VLOOKUP(A250,'Base de Données année N'!A:J,2,0),"-")</f>
        <v>SARFATI</v>
      </c>
      <c r="C250" t="str">
        <f>IFERROR(VLOOKUP(A250,'Base de Données année N'!A:J,3,0),"-")</f>
        <v>Pascal</v>
      </c>
      <c r="D250" t="s">
        <v>10</v>
      </c>
      <c r="E250" t="str">
        <f>IFERROR(VLOOKUP(A250,'Base de Données année N'!A:J,5,0),"-")</f>
        <v>Paris</v>
      </c>
      <c r="F250" t="s">
        <v>154</v>
      </c>
      <c r="G250">
        <v>3963</v>
      </c>
      <c r="H250" s="151">
        <f t="shared" si="6"/>
        <v>25731.25</v>
      </c>
      <c r="I250" t="s">
        <v>17</v>
      </c>
      <c r="J250" s="1">
        <f>IFERROR(VLOOKUP(A250,'Base de Données année N'!A:J,10,0),"-")</f>
        <v>32570</v>
      </c>
      <c r="K250">
        <f t="shared" ca="1" si="7"/>
        <v>27</v>
      </c>
      <c r="Q250" s="53"/>
      <c r="R250" s="55"/>
      <c r="BE250" s="69">
        <v>25731.25</v>
      </c>
    </row>
    <row r="251" spans="1:57" x14ac:dyDescent="0.2">
      <c r="A251" s="2" t="s">
        <v>460</v>
      </c>
      <c r="B251" t="str">
        <f>IFERROR(VLOOKUP(A251,'Base de Données année N'!A:J,2,0),"-")</f>
        <v>SAYAVONG</v>
      </c>
      <c r="C251" t="str">
        <f>IFERROR(VLOOKUP(A251,'Base de Données année N'!A:J,3,0),"-")</f>
        <v>Henriette</v>
      </c>
      <c r="D251" t="s">
        <v>10</v>
      </c>
      <c r="E251" t="str">
        <f>IFERROR(VLOOKUP(A251,'Base de Données année N'!A:J,5,0),"-")</f>
        <v>Nice</v>
      </c>
      <c r="F251" t="s">
        <v>190</v>
      </c>
      <c r="G251">
        <v>3628</v>
      </c>
      <c r="H251" s="151">
        <f t="shared" si="6"/>
        <v>25042.28</v>
      </c>
      <c r="I251" t="s">
        <v>12</v>
      </c>
      <c r="J251" s="1">
        <f>IFERROR(VLOOKUP(A251,'Base de Données année N'!A:J,10,0),"-")</f>
        <v>23838</v>
      </c>
      <c r="K251">
        <f t="shared" ca="1" si="7"/>
        <v>51</v>
      </c>
      <c r="Q251" s="53"/>
      <c r="R251" s="55"/>
      <c r="BE251" s="69">
        <v>25042.28</v>
      </c>
    </row>
    <row r="252" spans="1:57" x14ac:dyDescent="0.2">
      <c r="A252" s="2" t="s">
        <v>461</v>
      </c>
      <c r="B252" t="str">
        <f>IFERROR(VLOOKUP(A252,'Base de Données année N'!A:J,2,0),"-")</f>
        <v>SCHUSTER</v>
      </c>
      <c r="C252" t="str">
        <f>IFERROR(VLOOKUP(A252,'Base de Données année N'!A:J,3,0),"-")</f>
        <v>Bernadette</v>
      </c>
      <c r="D252" t="s">
        <v>10</v>
      </c>
      <c r="E252" t="str">
        <f>IFERROR(VLOOKUP(A252,'Base de Données année N'!A:J,5,0),"-")</f>
        <v>Nice</v>
      </c>
      <c r="F252" t="s">
        <v>462</v>
      </c>
      <c r="G252">
        <v>3031</v>
      </c>
      <c r="H252" s="151">
        <f t="shared" si="6"/>
        <v>24014.11</v>
      </c>
      <c r="I252" t="s">
        <v>12</v>
      </c>
      <c r="J252" s="1">
        <f>IFERROR(VLOOKUP(A252,'Base de Données année N'!A:J,10,0),"-")</f>
        <v>28210</v>
      </c>
      <c r="K252">
        <f t="shared" ca="1" si="7"/>
        <v>39</v>
      </c>
      <c r="Q252" s="53"/>
      <c r="R252" s="55"/>
      <c r="BE252" s="69">
        <v>24014.11</v>
      </c>
    </row>
    <row r="253" spans="1:57" x14ac:dyDescent="0.2">
      <c r="A253" s="2" t="s">
        <v>464</v>
      </c>
      <c r="B253" t="str">
        <f>IFERROR(VLOOKUP(A253,'Base de Données année N'!A:J,2,0),"-")</f>
        <v>SCOTTI</v>
      </c>
      <c r="C253" t="str">
        <f>IFERROR(VLOOKUP(A253,'Base de Données année N'!A:J,3,0),"-")</f>
        <v>Marie</v>
      </c>
      <c r="D253" t="s">
        <v>10</v>
      </c>
      <c r="E253" t="str">
        <f>IFERROR(VLOOKUP(A253,'Base de Données année N'!A:J,5,0),"-")</f>
        <v>Nice</v>
      </c>
      <c r="F253" t="s">
        <v>73</v>
      </c>
      <c r="G253">
        <v>3502</v>
      </c>
      <c r="H253" s="151">
        <f t="shared" si="6"/>
        <v>27347.18</v>
      </c>
      <c r="I253" t="s">
        <v>12</v>
      </c>
      <c r="J253" s="1">
        <f>IFERROR(VLOOKUP(A253,'Base de Données année N'!A:J,10,0),"-")</f>
        <v>24868</v>
      </c>
      <c r="K253">
        <f t="shared" ca="1" si="7"/>
        <v>48</v>
      </c>
      <c r="Q253" s="53"/>
      <c r="R253" s="55"/>
      <c r="BE253" s="69">
        <v>27347.18</v>
      </c>
    </row>
    <row r="254" spans="1:57" x14ac:dyDescent="0.2">
      <c r="A254" s="2" t="s">
        <v>467</v>
      </c>
      <c r="B254" t="str">
        <f>IFERROR(VLOOKUP(A254,'Base de Données année N'!A:J,2,0),"-")</f>
        <v>SENG</v>
      </c>
      <c r="C254" t="str">
        <f>IFERROR(VLOOKUP(A254,'Base de Données année N'!A:J,3,0),"-")</f>
        <v>Cécile</v>
      </c>
      <c r="D254" t="s">
        <v>10</v>
      </c>
      <c r="E254" t="str">
        <f>IFERROR(VLOOKUP(A254,'Base de Données année N'!A:J,5,0),"-")</f>
        <v>Nice</v>
      </c>
      <c r="F254" t="s">
        <v>156</v>
      </c>
      <c r="G254">
        <v>3045</v>
      </c>
      <c r="H254" s="151">
        <f t="shared" si="6"/>
        <v>27188.21</v>
      </c>
      <c r="I254" t="s">
        <v>12</v>
      </c>
      <c r="J254" s="1">
        <f>IFERROR(VLOOKUP(A254,'Base de Données année N'!A:J,10,0),"-")</f>
        <v>34145</v>
      </c>
      <c r="K254">
        <f t="shared" ca="1" si="7"/>
        <v>23</v>
      </c>
      <c r="Q254" s="53"/>
      <c r="R254" s="55"/>
      <c r="BE254" s="69">
        <v>27188.21</v>
      </c>
    </row>
    <row r="255" spans="1:57" x14ac:dyDescent="0.2">
      <c r="A255" s="2" t="s">
        <v>470</v>
      </c>
      <c r="B255" t="str">
        <f>IFERROR(VLOOKUP(A255,'Base de Données année N'!A:J,2,0),"-")</f>
        <v>SENILLE</v>
      </c>
      <c r="C255" t="str">
        <f>IFERROR(VLOOKUP(A255,'Base de Données année N'!A:J,3,0),"-")</f>
        <v>Marthe</v>
      </c>
      <c r="D255" t="s">
        <v>10</v>
      </c>
      <c r="E255" t="str">
        <f>IFERROR(VLOOKUP(A255,'Base de Données année N'!A:J,5,0),"-")</f>
        <v>Paris</v>
      </c>
      <c r="F255" t="s">
        <v>148</v>
      </c>
      <c r="G255">
        <v>3160</v>
      </c>
      <c r="H255" s="151">
        <f t="shared" si="6"/>
        <v>23243.82</v>
      </c>
      <c r="I255" t="s">
        <v>12</v>
      </c>
      <c r="J255" s="1">
        <f>IFERROR(VLOOKUP(A255,'Base de Données année N'!A:J,10,0),"-")</f>
        <v>31982</v>
      </c>
      <c r="K255">
        <f t="shared" ca="1" si="7"/>
        <v>29</v>
      </c>
      <c r="Q255" s="53"/>
      <c r="R255" s="55"/>
      <c r="BE255" s="69">
        <v>23243.82</v>
      </c>
    </row>
    <row r="256" spans="1:57" x14ac:dyDescent="0.2">
      <c r="A256" s="2" t="s">
        <v>472</v>
      </c>
      <c r="B256" t="str">
        <f>IFERROR(VLOOKUP(A256,'Base de Données année N'!A:J,2,0),"-")</f>
        <v>SENTEX</v>
      </c>
      <c r="C256" t="str">
        <f>IFERROR(VLOOKUP(A256,'Base de Données année N'!A:J,3,0),"-")</f>
        <v>Stéphane</v>
      </c>
      <c r="D256" t="s">
        <v>10</v>
      </c>
      <c r="E256" t="str">
        <f>IFERROR(VLOOKUP(A256,'Base de Données année N'!A:J,5,0),"-")</f>
        <v>Paris</v>
      </c>
      <c r="F256" t="s">
        <v>73</v>
      </c>
      <c r="G256">
        <v>3066</v>
      </c>
      <c r="H256" s="151">
        <f t="shared" si="6"/>
        <v>27990.53</v>
      </c>
      <c r="I256" t="s">
        <v>17</v>
      </c>
      <c r="J256" s="1">
        <f>IFERROR(VLOOKUP(A256,'Base de Données année N'!A:J,10,0),"-")</f>
        <v>27492</v>
      </c>
      <c r="K256">
        <f t="shared" ca="1" si="7"/>
        <v>41</v>
      </c>
      <c r="Q256" s="53"/>
      <c r="R256" s="55"/>
      <c r="BE256" s="69">
        <v>27990.53</v>
      </c>
    </row>
    <row r="257" spans="1:57" x14ac:dyDescent="0.2">
      <c r="A257" s="2" t="s">
        <v>474</v>
      </c>
      <c r="B257" t="str">
        <f>IFERROR(VLOOKUP(A257,'Base de Données année N'!A:J,2,0),"-")</f>
        <v>SHERRY</v>
      </c>
      <c r="C257" t="str">
        <f>IFERROR(VLOOKUP(A257,'Base de Données année N'!A:J,3,0),"-")</f>
        <v>Anne-Marie</v>
      </c>
      <c r="D257" t="s">
        <v>10</v>
      </c>
      <c r="E257" t="str">
        <f>IFERROR(VLOOKUP(A257,'Base de Données année N'!A:J,5,0),"-")</f>
        <v>Paris</v>
      </c>
      <c r="F257" t="s">
        <v>452</v>
      </c>
      <c r="G257">
        <v>3983</v>
      </c>
      <c r="H257" s="151">
        <f t="shared" si="6"/>
        <v>29366.560000000001</v>
      </c>
      <c r="I257" t="s">
        <v>12</v>
      </c>
      <c r="J257" s="1">
        <f>IFERROR(VLOOKUP(A257,'Base de Données année N'!A:J,10,0),"-")</f>
        <v>27088</v>
      </c>
      <c r="K257">
        <f t="shared" ca="1" si="7"/>
        <v>42</v>
      </c>
      <c r="Q257" s="53"/>
      <c r="R257" s="55"/>
      <c r="BE257" s="69">
        <v>29366.560000000001</v>
      </c>
    </row>
    <row r="258" spans="1:57" x14ac:dyDescent="0.2">
      <c r="A258" s="2" t="s">
        <v>476</v>
      </c>
      <c r="B258" t="str">
        <f>IFERROR(VLOOKUP(A258,'Base de Données année N'!A:J,2,0),"-")</f>
        <v>SINSEAU</v>
      </c>
      <c r="C258" t="str">
        <f>IFERROR(VLOOKUP(A258,'Base de Données année N'!A:J,3,0),"-")</f>
        <v>Annie</v>
      </c>
      <c r="D258" t="s">
        <v>10</v>
      </c>
      <c r="E258" t="str">
        <f>IFERROR(VLOOKUP(A258,'Base de Données année N'!A:J,5,0),"-")</f>
        <v>Nice</v>
      </c>
      <c r="F258" t="s">
        <v>73</v>
      </c>
      <c r="G258">
        <v>3051</v>
      </c>
      <c r="H258" s="151">
        <f t="shared" ref="H258:H284" si="8">IF(coeff=1,BE258,ROUND(coeff*BE258,0))</f>
        <v>25711.47</v>
      </c>
      <c r="I258" t="s">
        <v>12</v>
      </c>
      <c r="J258" s="1">
        <f>IFERROR(VLOOKUP(A258,'Base de Données année N'!A:J,10,0),"-")</f>
        <v>33217</v>
      </c>
      <c r="K258">
        <f t="shared" ref="K258:K284" ca="1" si="9">IFERROR(DATEDIF(J258,anee_precedente,"y"),"-")</f>
        <v>26</v>
      </c>
      <c r="Q258" s="53"/>
      <c r="R258" s="55"/>
      <c r="BE258" s="69">
        <v>25711.47</v>
      </c>
    </row>
    <row r="259" spans="1:57" x14ac:dyDescent="0.2">
      <c r="A259" s="2" t="s">
        <v>478</v>
      </c>
      <c r="B259" t="str">
        <f>IFERROR(VLOOKUP(A259,'Base de Données année N'!A:J,2,0),"-")</f>
        <v>SOK</v>
      </c>
      <c r="C259" t="str">
        <f>IFERROR(VLOOKUP(A259,'Base de Données année N'!A:J,3,0),"-")</f>
        <v>Vanessa</v>
      </c>
      <c r="D259" t="s">
        <v>15</v>
      </c>
      <c r="E259" t="str">
        <f>IFERROR(VLOOKUP(A259,'Base de Données année N'!A:J,5,0),"-")</f>
        <v>Paris</v>
      </c>
      <c r="F259" t="s">
        <v>90</v>
      </c>
      <c r="G259">
        <v>3155</v>
      </c>
      <c r="H259" s="151">
        <f t="shared" si="8"/>
        <v>33273.33</v>
      </c>
      <c r="I259" t="s">
        <v>12</v>
      </c>
      <c r="J259" s="1">
        <f>IFERROR(VLOOKUP(A259,'Base de Données année N'!A:J,10,0),"-")</f>
        <v>22629</v>
      </c>
      <c r="K259">
        <f t="shared" ca="1" si="9"/>
        <v>55</v>
      </c>
      <c r="Q259" s="53"/>
      <c r="R259" s="55"/>
      <c r="BE259" s="69">
        <v>33273.33</v>
      </c>
    </row>
    <row r="260" spans="1:57" x14ac:dyDescent="0.2">
      <c r="A260" s="2" t="s">
        <v>481</v>
      </c>
      <c r="B260" t="str">
        <f>IFERROR(VLOOKUP(A260,'Base de Données année N'!A:J,2,0),"-")</f>
        <v>SONG</v>
      </c>
      <c r="C260" t="str">
        <f>IFERROR(VLOOKUP(A260,'Base de Données année N'!A:J,3,0),"-")</f>
        <v>Aline</v>
      </c>
      <c r="D260" t="s">
        <v>10</v>
      </c>
      <c r="E260" t="str">
        <f>IFERROR(VLOOKUP(A260,'Base de Données année N'!A:J,5,0),"-")</f>
        <v>Lille</v>
      </c>
      <c r="F260" t="s">
        <v>482</v>
      </c>
      <c r="G260">
        <v>3980</v>
      </c>
      <c r="H260" s="151">
        <f t="shared" si="8"/>
        <v>24998.23</v>
      </c>
      <c r="I260" t="s">
        <v>12</v>
      </c>
      <c r="J260" s="1">
        <f>IFERROR(VLOOKUP(A260,'Base de Données année N'!A:J,10,0),"-")</f>
        <v>18853</v>
      </c>
      <c r="K260">
        <f t="shared" ca="1" si="9"/>
        <v>65</v>
      </c>
      <c r="Q260" s="53"/>
      <c r="R260" s="55"/>
      <c r="BE260" s="69">
        <v>24998.23</v>
      </c>
    </row>
    <row r="261" spans="1:57" x14ac:dyDescent="0.2">
      <c r="A261" s="2" t="s">
        <v>448</v>
      </c>
      <c r="B261" t="str">
        <f>IFERROR(VLOOKUP(A261,'Base de Données année N'!A:J,2,0),"-")</f>
        <v>STABAT</v>
      </c>
      <c r="C261" t="str">
        <f>IFERROR(VLOOKUP(A261,'Base de Données année N'!A:J,3,0),"-")</f>
        <v>Mater</v>
      </c>
      <c r="D261" t="s">
        <v>10</v>
      </c>
      <c r="E261" t="str">
        <f>IFERROR(VLOOKUP(A261,'Base de Données année N'!A:J,5,0),"-")</f>
        <v>Paris</v>
      </c>
      <c r="F261" t="s">
        <v>70</v>
      </c>
      <c r="G261">
        <v>3025</v>
      </c>
      <c r="H261" s="151">
        <f t="shared" si="8"/>
        <v>24860.880000000001</v>
      </c>
      <c r="I261" t="s">
        <v>12</v>
      </c>
      <c r="J261" s="1">
        <f>IFERROR(VLOOKUP(A261,'Base de Données année N'!A:J,10,0),"-")</f>
        <v>25788</v>
      </c>
      <c r="K261">
        <f t="shared" ca="1" si="9"/>
        <v>46</v>
      </c>
      <c r="Q261" s="53"/>
      <c r="R261" s="55"/>
      <c r="BE261" s="69">
        <v>24860.880000000001</v>
      </c>
    </row>
    <row r="262" spans="1:57" x14ac:dyDescent="0.2">
      <c r="A262" s="2" t="s">
        <v>624</v>
      </c>
      <c r="B262" t="str">
        <f>IFERROR(VLOOKUP(A262,'Base de Données année N'!A:J,2,0),"-")</f>
        <v>-</v>
      </c>
      <c r="C262" t="str">
        <f>IFERROR(VLOOKUP(A262,'Base de Données année N'!A:J,3,0),"-")</f>
        <v>-</v>
      </c>
      <c r="D262" t="s">
        <v>85</v>
      </c>
      <c r="E262" t="str">
        <f>IFERROR(VLOOKUP(A262,'Base de Données année N'!A:J,5,0),"-")</f>
        <v>-</v>
      </c>
      <c r="F262" t="s">
        <v>455</v>
      </c>
      <c r="G262">
        <v>3098</v>
      </c>
      <c r="H262" s="151">
        <f t="shared" si="8"/>
        <v>99259.53</v>
      </c>
      <c r="I262" t="s">
        <v>17</v>
      </c>
      <c r="J262" s="1" t="str">
        <f>IFERROR(VLOOKUP(A262,'Base de Données année N'!A:J,10,0),"-")</f>
        <v>-</v>
      </c>
      <c r="K262" t="str">
        <f t="shared" ca="1" si="9"/>
        <v>-</v>
      </c>
      <c r="Q262" s="53"/>
      <c r="R262" s="55"/>
      <c r="BE262" s="69">
        <v>99259.53</v>
      </c>
    </row>
    <row r="263" spans="1:57" x14ac:dyDescent="0.2">
      <c r="A263" s="2" t="s">
        <v>486</v>
      </c>
      <c r="B263" t="str">
        <f>IFERROR(VLOOKUP(A263,'Base de Données année N'!A:J,2,0),"-")</f>
        <v>SURENA</v>
      </c>
      <c r="C263" t="str">
        <f>IFERROR(VLOOKUP(A263,'Base de Données année N'!A:J,3,0),"-")</f>
        <v>Adrienne</v>
      </c>
      <c r="D263" t="s">
        <v>10</v>
      </c>
      <c r="E263" t="str">
        <f>IFERROR(VLOOKUP(A263,'Base de Données année N'!A:J,5,0),"-")</f>
        <v>Paris</v>
      </c>
      <c r="F263" t="s">
        <v>88</v>
      </c>
      <c r="G263">
        <v>3569</v>
      </c>
      <c r="H263" s="151">
        <f t="shared" si="8"/>
        <v>20183.77</v>
      </c>
      <c r="I263" t="s">
        <v>12</v>
      </c>
      <c r="J263" s="1">
        <f>IFERROR(VLOOKUP(A263,'Base de Données année N'!A:J,10,0),"-")</f>
        <v>33772</v>
      </c>
      <c r="K263">
        <f t="shared" ca="1" si="9"/>
        <v>24</v>
      </c>
      <c r="Q263" s="53"/>
      <c r="R263" s="55"/>
      <c r="BE263" s="69">
        <v>20183.77</v>
      </c>
    </row>
    <row r="264" spans="1:57" x14ac:dyDescent="0.2">
      <c r="A264" s="2" t="s">
        <v>488</v>
      </c>
      <c r="B264" t="str">
        <f>IFERROR(VLOOKUP(A264,'Base de Données année N'!A:J,2,0),"-")</f>
        <v>TAIEB</v>
      </c>
      <c r="C264" t="str">
        <f>IFERROR(VLOOKUP(A264,'Base de Données année N'!A:J,3,0),"-")</f>
        <v>Michel</v>
      </c>
      <c r="D264" t="s">
        <v>19</v>
      </c>
      <c r="E264" t="str">
        <f>IFERROR(VLOOKUP(A264,'Base de Données année N'!A:J,5,0),"-")</f>
        <v>Paris</v>
      </c>
      <c r="F264" t="s">
        <v>148</v>
      </c>
      <c r="G264">
        <v>3185</v>
      </c>
      <c r="H264" s="151">
        <f t="shared" si="8"/>
        <v>58516.27</v>
      </c>
      <c r="I264" t="s">
        <v>17</v>
      </c>
      <c r="J264" s="1">
        <f>IFERROR(VLOOKUP(A264,'Base de Données année N'!A:J,10,0),"-")</f>
        <v>22024</v>
      </c>
      <c r="K264">
        <f t="shared" ca="1" si="9"/>
        <v>56</v>
      </c>
      <c r="Q264" s="53"/>
      <c r="R264" s="55"/>
      <c r="BE264" s="69">
        <v>58516.27</v>
      </c>
    </row>
    <row r="265" spans="1:57" x14ac:dyDescent="0.2">
      <c r="A265" s="2" t="s">
        <v>491</v>
      </c>
      <c r="B265" t="str">
        <f>IFERROR(VLOOKUP(A265,'Base de Données année N'!A:J,2,0),"-")</f>
        <v>TAMBURRINI</v>
      </c>
      <c r="C265" t="str">
        <f>IFERROR(VLOOKUP(A265,'Base de Données année N'!A:J,3,0),"-")</f>
        <v>Marie-Claire</v>
      </c>
      <c r="D265" t="s">
        <v>10</v>
      </c>
      <c r="E265" t="str">
        <f>IFERROR(VLOOKUP(A265,'Base de Données année N'!A:J,5,0),"-")</f>
        <v>Nice</v>
      </c>
      <c r="F265" t="s">
        <v>270</v>
      </c>
      <c r="G265">
        <v>3102</v>
      </c>
      <c r="H265" s="151">
        <f t="shared" si="8"/>
        <v>21719.69</v>
      </c>
      <c r="I265" t="s">
        <v>12</v>
      </c>
      <c r="J265" s="1">
        <f>IFERROR(VLOOKUP(A265,'Base de Données année N'!A:J,10,0),"-")</f>
        <v>32737</v>
      </c>
      <c r="K265">
        <f t="shared" ca="1" si="9"/>
        <v>27</v>
      </c>
      <c r="Q265" s="53"/>
      <c r="R265" s="55"/>
      <c r="BE265" s="69">
        <v>21719.69</v>
      </c>
    </row>
    <row r="266" spans="1:57" x14ac:dyDescent="0.2">
      <c r="A266" s="2" t="s">
        <v>493</v>
      </c>
      <c r="B266" t="str">
        <f>IFERROR(VLOOKUP(A266,'Base de Données année N'!A:J,2,0),"-")</f>
        <v>TAN</v>
      </c>
      <c r="C266" t="str">
        <f>IFERROR(VLOOKUP(A266,'Base de Données année N'!A:J,3,0),"-")</f>
        <v>Marion</v>
      </c>
      <c r="D266" t="s">
        <v>10</v>
      </c>
      <c r="E266" t="str">
        <f>IFERROR(VLOOKUP(A266,'Base de Données année N'!A:J,5,0),"-")</f>
        <v>Nice</v>
      </c>
      <c r="F266" t="s">
        <v>233</v>
      </c>
      <c r="G266">
        <v>3608</v>
      </c>
      <c r="H266" s="151">
        <f t="shared" si="8"/>
        <v>27056.85</v>
      </c>
      <c r="I266" t="s">
        <v>12</v>
      </c>
      <c r="J266" s="1">
        <f>IFERROR(VLOOKUP(A266,'Base de Données année N'!A:J,10,0),"-")</f>
        <v>28325</v>
      </c>
      <c r="K266">
        <f t="shared" ca="1" si="9"/>
        <v>39</v>
      </c>
      <c r="Q266" s="53"/>
      <c r="R266" s="55"/>
      <c r="BE266" s="69">
        <v>27056.85</v>
      </c>
    </row>
    <row r="267" spans="1:57" x14ac:dyDescent="0.2">
      <c r="A267" s="2" t="s">
        <v>494</v>
      </c>
      <c r="B267" t="str">
        <f>IFERROR(VLOOKUP(A267,'Base de Données année N'!A:J,2,0),"-")</f>
        <v>TAN</v>
      </c>
      <c r="C267" t="str">
        <f>IFERROR(VLOOKUP(A267,'Base de Données année N'!A:J,3,0),"-")</f>
        <v>Nathalie</v>
      </c>
      <c r="D267" t="s">
        <v>10</v>
      </c>
      <c r="E267" t="str">
        <f>IFERROR(VLOOKUP(A267,'Base de Données année N'!A:J,5,0),"-")</f>
        <v>Paris</v>
      </c>
      <c r="F267" t="s">
        <v>385</v>
      </c>
      <c r="G267">
        <v>3733</v>
      </c>
      <c r="H267" s="151">
        <f t="shared" si="8"/>
        <v>22792.95</v>
      </c>
      <c r="I267" t="s">
        <v>12</v>
      </c>
      <c r="J267" s="1">
        <f>IFERROR(VLOOKUP(A267,'Base de Données année N'!A:J,10,0),"-")</f>
        <v>27255</v>
      </c>
      <c r="K267">
        <f t="shared" ca="1" si="9"/>
        <v>42</v>
      </c>
      <c r="Q267" s="53"/>
      <c r="R267" s="55"/>
      <c r="BE267" s="69">
        <v>22792.95</v>
      </c>
    </row>
    <row r="268" spans="1:57" x14ac:dyDescent="0.2">
      <c r="A268" s="2" t="s">
        <v>496</v>
      </c>
      <c r="B268" t="str">
        <f>IFERROR(VLOOKUP(A268,'Base de Données année N'!A:J,2,0),"-")</f>
        <v>TANG</v>
      </c>
      <c r="C268" t="str">
        <f>IFERROR(VLOOKUP(A268,'Base de Données année N'!A:J,3,0),"-")</f>
        <v>Armelle</v>
      </c>
      <c r="D268" t="s">
        <v>10</v>
      </c>
      <c r="E268" t="str">
        <f>IFERROR(VLOOKUP(A268,'Base de Données année N'!A:J,5,0),"-")</f>
        <v>Paris</v>
      </c>
      <c r="F268" t="s">
        <v>327</v>
      </c>
      <c r="G268">
        <v>3333</v>
      </c>
      <c r="H268" s="151">
        <f t="shared" si="8"/>
        <v>18975.68</v>
      </c>
      <c r="I268" t="s">
        <v>12</v>
      </c>
      <c r="J268" s="1">
        <f>IFERROR(VLOOKUP(A268,'Base de Données année N'!A:J,10,0),"-")</f>
        <v>24898</v>
      </c>
      <c r="K268">
        <f t="shared" ca="1" si="9"/>
        <v>48</v>
      </c>
      <c r="Q268" s="53"/>
      <c r="R268" s="55"/>
      <c r="BE268" s="69">
        <v>18975.68</v>
      </c>
    </row>
    <row r="269" spans="1:57" x14ac:dyDescent="0.2">
      <c r="A269" s="2" t="s">
        <v>499</v>
      </c>
      <c r="B269" t="str">
        <f>IFERROR(VLOOKUP(A269,'Base de Données année N'!A:J,2,0),"-")</f>
        <v>TARDIF</v>
      </c>
      <c r="C269" t="str">
        <f>IFERROR(VLOOKUP(A269,'Base de Données année N'!A:J,3,0),"-")</f>
        <v>Marie-Paule</v>
      </c>
      <c r="D269" t="s">
        <v>10</v>
      </c>
      <c r="E269" t="str">
        <f>IFERROR(VLOOKUP(A269,'Base de Données année N'!A:J,5,0),"-")</f>
        <v>Paris</v>
      </c>
      <c r="F269" t="s">
        <v>500</v>
      </c>
      <c r="G269">
        <v>3641</v>
      </c>
      <c r="H269" s="151">
        <f t="shared" si="8"/>
        <v>21636.14</v>
      </c>
      <c r="I269" t="s">
        <v>12</v>
      </c>
      <c r="J269" s="1">
        <f>IFERROR(VLOOKUP(A269,'Base de Données année N'!A:J,10,0),"-")</f>
        <v>30762</v>
      </c>
      <c r="K269">
        <f t="shared" ca="1" si="9"/>
        <v>32</v>
      </c>
      <c r="Q269" s="53"/>
      <c r="R269" s="55"/>
      <c r="BE269" s="69">
        <v>21636.14</v>
      </c>
    </row>
    <row r="270" spans="1:57" x14ac:dyDescent="0.2">
      <c r="A270" s="2" t="s">
        <v>297</v>
      </c>
      <c r="B270" t="str">
        <f>IFERROR(VLOOKUP(A270,'Base de Données année N'!A:J,2,0),"-")</f>
        <v>THAO</v>
      </c>
      <c r="C270" t="str">
        <f>IFERROR(VLOOKUP(A270,'Base de Données année N'!A:J,3,0),"-")</f>
        <v>Sylvain</v>
      </c>
      <c r="D270" t="s">
        <v>85</v>
      </c>
      <c r="E270" t="str">
        <f>IFERROR(VLOOKUP(A270,'Base de Données année N'!A:J,5,0),"-")</f>
        <v>Paris</v>
      </c>
      <c r="F270" t="s">
        <v>298</v>
      </c>
      <c r="G270">
        <v>3779</v>
      </c>
      <c r="H270" s="151">
        <f t="shared" si="8"/>
        <v>96110.07</v>
      </c>
      <c r="I270" t="s">
        <v>17</v>
      </c>
      <c r="J270" s="1">
        <f>IFERROR(VLOOKUP(A270,'Base de Données année N'!A:J,10,0),"-")</f>
        <v>22694</v>
      </c>
      <c r="K270">
        <f t="shared" ca="1" si="9"/>
        <v>54</v>
      </c>
      <c r="Q270" s="53"/>
      <c r="R270" s="55"/>
      <c r="BE270" s="69">
        <v>96110.07</v>
      </c>
    </row>
    <row r="271" spans="1:57" x14ac:dyDescent="0.2">
      <c r="A271" s="2" t="s">
        <v>503</v>
      </c>
      <c r="B271" t="str">
        <f>IFERROR(VLOOKUP(A271,'Base de Données année N'!A:J,2,0),"-")</f>
        <v>THIAM</v>
      </c>
      <c r="C271" t="str">
        <f>IFERROR(VLOOKUP(A271,'Base de Données année N'!A:J,3,0),"-")</f>
        <v>Anne-Marie</v>
      </c>
      <c r="D271" t="s">
        <v>10</v>
      </c>
      <c r="E271" t="str">
        <f>IFERROR(VLOOKUP(A271,'Base de Données année N'!A:J,5,0),"-")</f>
        <v>Nice</v>
      </c>
      <c r="F271" t="s">
        <v>170</v>
      </c>
      <c r="G271">
        <v>3019</v>
      </c>
      <c r="H271" s="151">
        <f t="shared" si="8"/>
        <v>27399.95</v>
      </c>
      <c r="I271" t="s">
        <v>12</v>
      </c>
      <c r="J271" s="1">
        <f>IFERROR(VLOOKUP(A271,'Base de Données année N'!A:J,10,0),"-")</f>
        <v>32265</v>
      </c>
      <c r="K271">
        <f t="shared" ca="1" si="9"/>
        <v>28</v>
      </c>
      <c r="Q271" s="53"/>
      <c r="R271" s="55"/>
      <c r="BE271" s="69">
        <v>27399.95</v>
      </c>
    </row>
    <row r="272" spans="1:57" x14ac:dyDescent="0.2">
      <c r="A272" s="2" t="s">
        <v>506</v>
      </c>
      <c r="B272" t="str">
        <f>IFERROR(VLOOKUP(A272,'Base de Données année N'!A:J,2,0),"-")</f>
        <v>THOQUENNE</v>
      </c>
      <c r="C272" t="str">
        <f>IFERROR(VLOOKUP(A272,'Base de Données année N'!A:J,3,0),"-")</f>
        <v>Lydia</v>
      </c>
      <c r="D272" t="s">
        <v>10</v>
      </c>
      <c r="E272" t="str">
        <f>IFERROR(VLOOKUP(A272,'Base de Données année N'!A:J,5,0),"-")</f>
        <v>Nice</v>
      </c>
      <c r="F272" t="s">
        <v>165</v>
      </c>
      <c r="G272">
        <v>3864</v>
      </c>
      <c r="H272" s="151">
        <f t="shared" si="8"/>
        <v>29745.19</v>
      </c>
      <c r="I272" t="s">
        <v>12</v>
      </c>
      <c r="J272" s="1">
        <f>IFERROR(VLOOKUP(A272,'Base de Données année N'!A:J,10,0),"-")</f>
        <v>33508</v>
      </c>
      <c r="K272">
        <f t="shared" ca="1" si="9"/>
        <v>25</v>
      </c>
      <c r="Q272" s="53"/>
      <c r="R272" s="55"/>
      <c r="BE272" s="69">
        <v>29745.19</v>
      </c>
    </row>
    <row r="273" spans="1:57" x14ac:dyDescent="0.2">
      <c r="A273" s="2" t="s">
        <v>508</v>
      </c>
      <c r="B273" t="str">
        <f>IFERROR(VLOOKUP(A273,'Base de Données année N'!A:J,2,0),"-")</f>
        <v>TRIOMPHANTE</v>
      </c>
      <c r="C273" t="str">
        <f>IFERROR(VLOOKUP(A273,'Base de Données année N'!A:J,3,0),"-")</f>
        <v>Judith</v>
      </c>
      <c r="D273" t="s">
        <v>10</v>
      </c>
      <c r="E273" t="str">
        <f>IFERROR(VLOOKUP(A273,'Base de Données année N'!A:J,5,0),"-")</f>
        <v>Nice</v>
      </c>
      <c r="F273" t="s">
        <v>45</v>
      </c>
      <c r="G273">
        <v>3070</v>
      </c>
      <c r="H273" s="151">
        <f t="shared" si="8"/>
        <v>23213.01</v>
      </c>
      <c r="I273" t="s">
        <v>12</v>
      </c>
      <c r="J273" s="1">
        <f>IFERROR(VLOOKUP(A273,'Base de Données année N'!A:J,10,0),"-")</f>
        <v>31328</v>
      </c>
      <c r="K273">
        <f t="shared" ca="1" si="9"/>
        <v>31</v>
      </c>
      <c r="Q273" s="53"/>
      <c r="R273" s="55"/>
      <c r="BE273" s="69">
        <v>23213.01</v>
      </c>
    </row>
    <row r="274" spans="1:57" x14ac:dyDescent="0.2">
      <c r="A274" s="2" t="s">
        <v>510</v>
      </c>
      <c r="B274" t="str">
        <f>IFERROR(VLOOKUP(A274,'Base de Données année N'!A:J,2,0),"-")</f>
        <v>UNG</v>
      </c>
      <c r="C274" t="str">
        <f>IFERROR(VLOOKUP(A274,'Base de Données année N'!A:J,3,0),"-")</f>
        <v>Martine</v>
      </c>
      <c r="D274" t="s">
        <v>10</v>
      </c>
      <c r="E274" t="str">
        <f>IFERROR(VLOOKUP(A274,'Base de Données année N'!A:J,5,0),"-")</f>
        <v>Paris</v>
      </c>
      <c r="F274" t="s">
        <v>327</v>
      </c>
      <c r="G274">
        <v>3333</v>
      </c>
      <c r="H274" s="151">
        <f t="shared" si="8"/>
        <v>23452.14</v>
      </c>
      <c r="I274" t="s">
        <v>12</v>
      </c>
      <c r="J274" s="1">
        <f>IFERROR(VLOOKUP(A274,'Base de Données année N'!A:J,10,0),"-")</f>
        <v>34244</v>
      </c>
      <c r="K274">
        <f t="shared" ca="1" si="9"/>
        <v>23</v>
      </c>
      <c r="Q274" s="53"/>
      <c r="R274" s="55"/>
      <c r="BE274" s="69">
        <v>23452.14</v>
      </c>
    </row>
    <row r="275" spans="1:57" x14ac:dyDescent="0.2">
      <c r="A275" s="2" t="s">
        <v>214</v>
      </c>
      <c r="B275" t="str">
        <f>IFERROR(VLOOKUP(A275,'Base de Données année N'!A:J,2,0),"-")</f>
        <v>VANNAXAY</v>
      </c>
      <c r="C275" t="str">
        <f>IFERROR(VLOOKUP(A275,'Base de Données année N'!A:J,3,0),"-")</f>
        <v>Francis</v>
      </c>
      <c r="D275" t="s">
        <v>19</v>
      </c>
      <c r="E275" t="str">
        <f>IFERROR(VLOOKUP(A275,'Base de Données année N'!A:J,5,0),"-")</f>
        <v>Nice</v>
      </c>
      <c r="F275" t="s">
        <v>39</v>
      </c>
      <c r="G275">
        <v>3333</v>
      </c>
      <c r="H275" s="151">
        <f t="shared" si="8"/>
        <v>69147.25</v>
      </c>
      <c r="I275" t="s">
        <v>17</v>
      </c>
      <c r="J275" s="1">
        <f>IFERROR(VLOOKUP(A275,'Base de Données année N'!A:J,10,0),"-")</f>
        <v>19629</v>
      </c>
      <c r="K275">
        <f t="shared" ca="1" si="9"/>
        <v>63</v>
      </c>
      <c r="Q275" s="53"/>
      <c r="R275" s="55"/>
      <c r="BE275" s="69">
        <v>69147.25</v>
      </c>
    </row>
    <row r="276" spans="1:57" x14ac:dyDescent="0.2">
      <c r="A276" s="2" t="s">
        <v>514</v>
      </c>
      <c r="B276" t="str">
        <f>IFERROR(VLOOKUP(A276,'Base de Données année N'!A:J,2,0),"-")</f>
        <v>VASSEUR</v>
      </c>
      <c r="C276" t="str">
        <f>IFERROR(VLOOKUP(A276,'Base de Données année N'!A:J,3,0),"-")</f>
        <v>Christiane</v>
      </c>
      <c r="D276" t="s">
        <v>10</v>
      </c>
      <c r="E276" t="str">
        <f>IFERROR(VLOOKUP(A276,'Base de Données année N'!A:J,5,0),"-")</f>
        <v>Nice</v>
      </c>
      <c r="F276" t="s">
        <v>211</v>
      </c>
      <c r="G276">
        <v>3064</v>
      </c>
      <c r="H276" s="151">
        <f t="shared" si="8"/>
        <v>23152.03</v>
      </c>
      <c r="I276" t="s">
        <v>12</v>
      </c>
      <c r="J276" s="1">
        <f>IFERROR(VLOOKUP(A276,'Base de Données année N'!A:J,10,0),"-")</f>
        <v>21266</v>
      </c>
      <c r="K276">
        <f t="shared" ca="1" si="9"/>
        <v>58</v>
      </c>
      <c r="Q276" s="53"/>
      <c r="R276" s="55"/>
      <c r="BE276" s="69">
        <v>23152.03</v>
      </c>
    </row>
    <row r="277" spans="1:57" x14ac:dyDescent="0.2">
      <c r="A277" s="2" t="s">
        <v>516</v>
      </c>
      <c r="B277" t="str">
        <f>IFERROR(VLOOKUP(A277,'Base de Données année N'!A:J,2,0),"-")</f>
        <v>VIAND</v>
      </c>
      <c r="C277" t="str">
        <f>IFERROR(VLOOKUP(A277,'Base de Données année N'!A:J,3,0),"-")</f>
        <v>Monique</v>
      </c>
      <c r="D277" t="s">
        <v>10</v>
      </c>
      <c r="E277" t="str">
        <f>IFERROR(VLOOKUP(A277,'Base de Données année N'!A:J,5,0),"-")</f>
        <v>Nice</v>
      </c>
      <c r="F277" t="s">
        <v>28</v>
      </c>
      <c r="G277">
        <v>3081</v>
      </c>
      <c r="H277" s="151">
        <f t="shared" si="8"/>
        <v>27120.89</v>
      </c>
      <c r="I277" t="s">
        <v>12</v>
      </c>
      <c r="J277" s="1">
        <f>IFERROR(VLOOKUP(A277,'Base de Données année N'!A:J,10,0),"-")</f>
        <v>22192</v>
      </c>
      <c r="K277">
        <f t="shared" ca="1" si="9"/>
        <v>56</v>
      </c>
      <c r="Q277" s="53"/>
      <c r="R277" s="55"/>
      <c r="BE277" s="69">
        <v>27120.89</v>
      </c>
    </row>
    <row r="278" spans="1:57" x14ac:dyDescent="0.2">
      <c r="A278" s="2" t="s">
        <v>518</v>
      </c>
      <c r="B278" t="str">
        <f>IFERROR(VLOOKUP(A278,'Base de Données année N'!A:J,2,0),"-")</f>
        <v>VIDON</v>
      </c>
      <c r="C278" t="str">
        <f>IFERROR(VLOOKUP(A278,'Base de Données année N'!A:J,3,0),"-")</f>
        <v>Marie-Louise</v>
      </c>
      <c r="D278" t="s">
        <v>15</v>
      </c>
      <c r="E278" t="str">
        <f>IFERROR(VLOOKUP(A278,'Base de Données année N'!A:J,5,0),"-")</f>
        <v>Nice</v>
      </c>
      <c r="F278" t="s">
        <v>519</v>
      </c>
      <c r="G278">
        <v>3018</v>
      </c>
      <c r="H278" s="151">
        <f t="shared" si="8"/>
        <v>32207.360000000001</v>
      </c>
      <c r="I278" t="s">
        <v>12</v>
      </c>
      <c r="J278" s="1">
        <f>IFERROR(VLOOKUP(A278,'Base de Données année N'!A:J,10,0),"-")</f>
        <v>23138</v>
      </c>
      <c r="K278">
        <f t="shared" ca="1" si="9"/>
        <v>53</v>
      </c>
      <c r="Q278" s="53"/>
      <c r="R278" s="55"/>
      <c r="BE278" s="69">
        <v>32207.360000000001</v>
      </c>
    </row>
    <row r="279" spans="1:57" x14ac:dyDescent="0.2">
      <c r="A279" s="2" t="s">
        <v>521</v>
      </c>
      <c r="B279" t="str">
        <f>IFERROR(VLOOKUP(A279,'Base de Données année N'!A:J,2,0),"-")</f>
        <v>ZANOTI</v>
      </c>
      <c r="C279" t="str">
        <f>IFERROR(VLOOKUP(A279,'Base de Données année N'!A:J,3,0),"-")</f>
        <v>Monique</v>
      </c>
      <c r="D279" t="s">
        <v>10</v>
      </c>
      <c r="E279" t="str">
        <f>IFERROR(VLOOKUP(A279,'Base de Données année N'!A:J,5,0),"-")</f>
        <v>Paris</v>
      </c>
      <c r="F279" t="s">
        <v>148</v>
      </c>
      <c r="G279">
        <v>3161</v>
      </c>
      <c r="H279" s="151">
        <f t="shared" si="8"/>
        <v>23043.32</v>
      </c>
      <c r="I279" t="s">
        <v>12</v>
      </c>
      <c r="J279" s="1">
        <f>IFERROR(VLOOKUP(A279,'Base de Données année N'!A:J,10,0),"-")</f>
        <v>25379</v>
      </c>
      <c r="K279">
        <f t="shared" ca="1" si="9"/>
        <v>47</v>
      </c>
      <c r="Q279" s="53"/>
      <c r="R279" s="55"/>
      <c r="BE279" s="69">
        <v>23043.32</v>
      </c>
    </row>
    <row r="280" spans="1:57" x14ac:dyDescent="0.2">
      <c r="A280" s="2" t="s">
        <v>524</v>
      </c>
      <c r="B280" t="str">
        <f>IFERROR(VLOOKUP(A280,'Base de Données année N'!A:J,2,0),"-")</f>
        <v>ZAOUI</v>
      </c>
      <c r="C280" t="str">
        <f>IFERROR(VLOOKUP(A280,'Base de Données année N'!A:J,3,0),"-")</f>
        <v>Liliane</v>
      </c>
      <c r="D280" t="s">
        <v>10</v>
      </c>
      <c r="E280" t="str">
        <f>IFERROR(VLOOKUP(A280,'Base de Données année N'!A:J,5,0),"-")</f>
        <v>Nice</v>
      </c>
      <c r="F280" t="s">
        <v>525</v>
      </c>
      <c r="G280">
        <v>3096</v>
      </c>
      <c r="H280" s="151">
        <f t="shared" si="8"/>
        <v>25861.99</v>
      </c>
      <c r="I280" t="s">
        <v>12</v>
      </c>
      <c r="J280" s="1">
        <f>IFERROR(VLOOKUP(A280,'Base de Données année N'!A:J,10,0),"-")</f>
        <v>35562</v>
      </c>
      <c r="K280">
        <f t="shared" ca="1" si="9"/>
        <v>19</v>
      </c>
      <c r="Q280" s="53"/>
      <c r="R280" s="55"/>
      <c r="BE280" s="69">
        <v>25861.99</v>
      </c>
    </row>
    <row r="281" spans="1:57" x14ac:dyDescent="0.2">
      <c r="A281" s="2" t="s">
        <v>527</v>
      </c>
      <c r="B281" t="str">
        <f>IFERROR(VLOOKUP(A281,'Base de Données année N'!A:J,2,0),"-")</f>
        <v>ZENOU</v>
      </c>
      <c r="C281" t="str">
        <f>IFERROR(VLOOKUP(A281,'Base de Données année N'!A:J,3,0),"-")</f>
        <v>Robert</v>
      </c>
      <c r="D281" t="s">
        <v>10</v>
      </c>
      <c r="E281" t="str">
        <f>IFERROR(VLOOKUP(A281,'Base de Données année N'!A:J,5,0),"-")</f>
        <v>Paris</v>
      </c>
      <c r="F281" t="s">
        <v>327</v>
      </c>
      <c r="G281">
        <v>3333</v>
      </c>
      <c r="H281" s="151">
        <f t="shared" si="8"/>
        <v>23532.9</v>
      </c>
      <c r="I281" t="s">
        <v>17</v>
      </c>
      <c r="J281" s="1">
        <f>IFERROR(VLOOKUP(A281,'Base de Données année N'!A:J,10,0),"-")</f>
        <v>27333</v>
      </c>
      <c r="K281">
        <f t="shared" ca="1" si="9"/>
        <v>42</v>
      </c>
      <c r="Q281" s="53"/>
      <c r="R281" s="55"/>
      <c r="BE281" s="69">
        <v>23532.9</v>
      </c>
    </row>
    <row r="282" spans="1:57" x14ac:dyDescent="0.2">
      <c r="A282" s="2" t="s">
        <v>529</v>
      </c>
      <c r="B282" t="str">
        <f>IFERROR(VLOOKUP(A282,'Base de Données année N'!A:J,2,0),"-")</f>
        <v>ZHOU</v>
      </c>
      <c r="C282" t="str">
        <f>IFERROR(VLOOKUP(A282,'Base de Données année N'!A:J,3,0),"-")</f>
        <v>Philippe</v>
      </c>
      <c r="D282" t="s">
        <v>10</v>
      </c>
      <c r="E282" t="str">
        <f>IFERROR(VLOOKUP(A282,'Base de Données année N'!A:J,5,0),"-")</f>
        <v>Paris</v>
      </c>
      <c r="F282" t="s">
        <v>148</v>
      </c>
      <c r="G282">
        <v>3585</v>
      </c>
      <c r="H282" s="151">
        <f t="shared" si="8"/>
        <v>20342.73</v>
      </c>
      <c r="I282" t="s">
        <v>17</v>
      </c>
      <c r="J282" s="1">
        <f>IFERROR(VLOOKUP(A282,'Base de Données année N'!A:J,10,0),"-")</f>
        <v>24802</v>
      </c>
      <c r="K282">
        <f t="shared" ca="1" si="9"/>
        <v>49</v>
      </c>
      <c r="Q282" s="53"/>
      <c r="R282" s="55"/>
      <c r="BE282" s="69">
        <v>20342.73</v>
      </c>
    </row>
    <row r="283" spans="1:57" x14ac:dyDescent="0.2">
      <c r="A283" s="2" t="s">
        <v>531</v>
      </c>
      <c r="B283" t="str">
        <f>IFERROR(VLOOKUP(A283,'Base de Données année N'!A:J,2,0),"-")</f>
        <v>ZIHOUNE</v>
      </c>
      <c r="C283" t="str">
        <f>IFERROR(VLOOKUP(A283,'Base de Données année N'!A:J,3,0),"-")</f>
        <v>Christiane</v>
      </c>
      <c r="D283" t="s">
        <v>10</v>
      </c>
      <c r="E283" t="str">
        <f>IFERROR(VLOOKUP(A283,'Base de Données année N'!A:J,5,0),"-")</f>
        <v>Nice</v>
      </c>
      <c r="F283" t="s">
        <v>187</v>
      </c>
      <c r="G283">
        <v>3671</v>
      </c>
      <c r="H283" s="151">
        <f t="shared" si="8"/>
        <v>30280.41</v>
      </c>
      <c r="I283" t="s">
        <v>12</v>
      </c>
      <c r="J283" s="1">
        <f>IFERROR(VLOOKUP(A283,'Base de Données année N'!A:J,10,0),"-")</f>
        <v>32463</v>
      </c>
      <c r="K283">
        <f t="shared" ca="1" si="9"/>
        <v>28</v>
      </c>
      <c r="Q283" s="53"/>
      <c r="R283" s="55"/>
      <c r="BE283" s="69">
        <v>30280.41</v>
      </c>
    </row>
    <row r="284" spans="1:57" x14ac:dyDescent="0.2">
      <c r="A284" s="2" t="s">
        <v>291</v>
      </c>
      <c r="B284" t="str">
        <f>IFERROR(VLOOKUP(A284,'Base de Données année N'!A:J,2,0),"-")</f>
        <v>ZOUC</v>
      </c>
      <c r="C284" t="str">
        <f>IFERROR(VLOOKUP(A284,'Base de Données année N'!A:J,3,0),"-")</f>
        <v>Fred</v>
      </c>
      <c r="D284" t="s">
        <v>85</v>
      </c>
      <c r="E284" t="str">
        <f>IFERROR(VLOOKUP(A284,'Base de Données année N'!A:J,5,0),"-")</f>
        <v>Nice</v>
      </c>
      <c r="F284" t="s">
        <v>128</v>
      </c>
      <c r="G284">
        <v>3185</v>
      </c>
      <c r="H284" s="151">
        <f t="shared" si="8"/>
        <v>79667.41</v>
      </c>
      <c r="I284" t="s">
        <v>17</v>
      </c>
      <c r="J284" s="1">
        <f>IFERROR(VLOOKUP(A284,'Base de Données année N'!A:J,10,0),"-")</f>
        <v>25940</v>
      </c>
      <c r="K284">
        <f t="shared" ca="1" si="9"/>
        <v>45</v>
      </c>
      <c r="Q284" s="53"/>
      <c r="R284" s="55"/>
      <c r="BE284" s="69">
        <v>79667.41</v>
      </c>
    </row>
  </sheetData>
  <autoFilter ref="A1:O284" xr:uid="{315C2AC5-8566-4640-9A7C-B0BBC9020E4B}"/>
  <phoneticPr fontId="2" type="noConversion"/>
  <pageMargins left="0.78740157499999996" right="0.78740157499999996" top="0.984251969" bottom="0.984251969" header="0.4921259845" footer="0.4921259845"/>
  <pageSetup paperSize="8"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dimension ref="A1:O34"/>
  <sheetViews>
    <sheetView topLeftCell="A6" zoomScaleNormal="100" workbookViewId="0">
      <selection activeCell="C38" sqref="C38:C40"/>
    </sheetView>
  </sheetViews>
  <sheetFormatPr baseColWidth="10" defaultRowHeight="12.75" x14ac:dyDescent="0.2"/>
  <cols>
    <col min="1" max="1" width="6.85546875" customWidth="1"/>
    <col min="2" max="2" width="6.7109375" customWidth="1"/>
    <col min="3" max="3" width="7.42578125" customWidth="1"/>
    <col min="4" max="4" width="6.85546875" customWidth="1"/>
    <col min="5" max="5" width="6.7109375" customWidth="1"/>
    <col min="6" max="6" width="14.28515625" customWidth="1"/>
    <col min="7" max="9" width="19.7109375" customWidth="1"/>
    <col min="10" max="10" width="3.42578125" customWidth="1"/>
    <col min="11" max="11" width="26.7109375" customWidth="1"/>
    <col min="12" max="12" width="19.7109375" customWidth="1"/>
    <col min="13" max="13" width="2.85546875" customWidth="1"/>
    <col min="14" max="14" width="19.7109375" customWidth="1"/>
  </cols>
  <sheetData>
    <row r="1" spans="1:15" ht="57" customHeight="1" x14ac:dyDescent="0.2">
      <c r="A1" s="101"/>
      <c r="B1" s="101"/>
      <c r="C1" s="101"/>
      <c r="D1" s="101"/>
      <c r="E1" s="101"/>
      <c r="F1" s="101"/>
    </row>
    <row r="2" spans="1:15" x14ac:dyDescent="0.2">
      <c r="A2" s="101"/>
      <c r="B2" s="101"/>
      <c r="C2" s="101"/>
      <c r="D2" s="101"/>
      <c r="E2" s="101"/>
      <c r="F2" s="101"/>
    </row>
    <row r="3" spans="1:15" x14ac:dyDescent="0.2">
      <c r="A3" s="149">
        <f>choix_pays+B3</f>
        <v>1</v>
      </c>
      <c r="B3" s="149">
        <v>-1</v>
      </c>
      <c r="C3" s="149"/>
      <c r="D3" s="149"/>
      <c r="E3" s="149"/>
      <c r="F3" s="149"/>
    </row>
    <row r="4" spans="1:15" x14ac:dyDescent="0.2">
      <c r="A4" s="149"/>
      <c r="B4" s="149"/>
      <c r="C4" s="149"/>
      <c r="D4" s="149"/>
      <c r="E4" s="149"/>
      <c r="F4" s="149"/>
    </row>
    <row r="5" spans="1:15" x14ac:dyDescent="0.2">
      <c r="A5" s="149"/>
      <c r="B5" s="149"/>
      <c r="C5" s="149"/>
      <c r="D5" s="149"/>
      <c r="E5" s="149"/>
      <c r="F5" s="149"/>
    </row>
    <row r="6" spans="1:15" ht="15" x14ac:dyDescent="0.25">
      <c r="A6" s="149"/>
      <c r="B6" s="149"/>
      <c r="C6" s="149"/>
      <c r="D6" s="149"/>
      <c r="E6" s="149"/>
      <c r="F6" s="149"/>
      <c r="K6" s="103"/>
      <c r="L6" s="103"/>
      <c r="M6" s="103"/>
      <c r="N6" s="103"/>
      <c r="O6" s="103"/>
    </row>
    <row r="7" spans="1:15" ht="15" x14ac:dyDescent="0.25">
      <c r="A7" s="149"/>
      <c r="B7" s="149"/>
      <c r="C7" s="149"/>
      <c r="D7" s="149"/>
      <c r="E7" s="149"/>
      <c r="F7" s="150"/>
      <c r="G7" s="104"/>
      <c r="H7" s="104"/>
      <c r="I7" s="104"/>
      <c r="J7" s="103"/>
      <c r="K7" s="103"/>
      <c r="L7" s="103"/>
      <c r="M7" s="103"/>
      <c r="N7" s="103"/>
      <c r="O7" s="103"/>
    </row>
    <row r="8" spans="1:15" ht="15" x14ac:dyDescent="0.25">
      <c r="A8" s="149"/>
      <c r="B8" s="149"/>
      <c r="C8" s="149"/>
      <c r="D8" s="149"/>
      <c r="E8" s="149"/>
      <c r="F8" s="149"/>
      <c r="L8" s="103"/>
      <c r="O8" s="103"/>
    </row>
    <row r="9" spans="1:15" ht="15" x14ac:dyDescent="0.25">
      <c r="A9" s="149"/>
      <c r="B9" s="149"/>
      <c r="C9" s="149"/>
      <c r="D9" s="149"/>
      <c r="E9" s="149"/>
      <c r="F9" s="149"/>
      <c r="L9" s="103"/>
      <c r="O9" s="103"/>
    </row>
    <row r="10" spans="1:15" ht="15" x14ac:dyDescent="0.25">
      <c r="A10" s="149"/>
      <c r="B10" s="149"/>
      <c r="C10" s="149"/>
      <c r="D10" s="149"/>
      <c r="E10" s="149"/>
      <c r="F10" s="149"/>
      <c r="L10" s="103"/>
      <c r="O10" s="103"/>
    </row>
    <row r="11" spans="1:15" ht="15" x14ac:dyDescent="0.25">
      <c r="F11" s="103"/>
      <c r="G11" s="103"/>
      <c r="L11" s="103"/>
      <c r="O11" s="103"/>
    </row>
    <row r="12" spans="1:15" ht="15" x14ac:dyDescent="0.25">
      <c r="F12" s="106" t="s">
        <v>1237</v>
      </c>
      <c r="G12" s="106">
        <f>1/(G13/100)</f>
        <v>1.5244901723741038E-3</v>
      </c>
      <c r="L12" s="103"/>
      <c r="O12" s="103"/>
    </row>
    <row r="13" spans="1:15" ht="15" x14ac:dyDescent="0.25">
      <c r="F13" s="120">
        <v>100</v>
      </c>
      <c r="G13" s="121">
        <v>65595.7</v>
      </c>
      <c r="L13" s="103"/>
      <c r="O13" s="103"/>
    </row>
    <row r="14" spans="1:15" ht="15" x14ac:dyDescent="0.25">
      <c r="E14" s="102" t="s">
        <v>1217</v>
      </c>
      <c r="F14" s="242" t="s">
        <v>1218</v>
      </c>
      <c r="G14" s="242"/>
      <c r="H14" s="242"/>
      <c r="I14" s="242"/>
      <c r="J14" s="103"/>
      <c r="L14" s="103"/>
      <c r="O14" s="103"/>
    </row>
    <row r="15" spans="1:15" s="110" customFormat="1" ht="45" x14ac:dyDescent="0.2">
      <c r="F15" s="145" t="s">
        <v>1250</v>
      </c>
      <c r="G15" s="145" t="s">
        <v>1251</v>
      </c>
      <c r="H15" s="154" t="s">
        <v>1255</v>
      </c>
      <c r="I15" s="155" t="s">
        <v>1254</v>
      </c>
      <c r="J15" s="156"/>
      <c r="K15" s="154" t="s">
        <v>1253</v>
      </c>
      <c r="L15" s="155" t="s">
        <v>1252</v>
      </c>
      <c r="M15" s="148"/>
      <c r="N15" s="146" t="s">
        <v>1253</v>
      </c>
      <c r="O15" s="147" t="s">
        <v>1252</v>
      </c>
    </row>
    <row r="16" spans="1:15" ht="15" x14ac:dyDescent="0.25">
      <c r="F16" s="105" t="s">
        <v>1220</v>
      </c>
      <c r="G16" s="115" t="s">
        <v>1221</v>
      </c>
      <c r="H16" s="157">
        <v>217570</v>
      </c>
      <c r="I16" s="157">
        <v>424961</v>
      </c>
      <c r="J16" s="158"/>
      <c r="K16" s="157">
        <f t="shared" ref="K16:K26" si="0">H16*12</f>
        <v>2610840</v>
      </c>
      <c r="L16" s="157">
        <f t="shared" ref="L16:L26" si="1">I16*12</f>
        <v>5099532</v>
      </c>
      <c r="M16" s="103"/>
      <c r="N16" s="116">
        <f t="shared" ref="N16:N26" si="2">K16*conversion</f>
        <v>3980.199921641205</v>
      </c>
      <c r="O16" s="116">
        <f t="shared" ref="O16:O26" si="3">L16*conversion</f>
        <v>7774.1864177072584</v>
      </c>
    </row>
    <row r="17" spans="6:15" ht="15" x14ac:dyDescent="0.25">
      <c r="F17" s="105" t="s">
        <v>1220</v>
      </c>
      <c r="G17" s="115" t="s">
        <v>1222</v>
      </c>
      <c r="H17" s="157">
        <v>231556</v>
      </c>
      <c r="I17" s="157">
        <v>447863</v>
      </c>
      <c r="J17" s="158"/>
      <c r="K17" s="157">
        <f t="shared" si="0"/>
        <v>2778672</v>
      </c>
      <c r="L17" s="157">
        <f t="shared" si="1"/>
        <v>5374356</v>
      </c>
      <c r="M17" s="103"/>
      <c r="N17" s="116">
        <f t="shared" si="2"/>
        <v>4236.0581562510961</v>
      </c>
      <c r="O17" s="116">
        <f t="shared" si="3"/>
        <v>8193.1529048397988</v>
      </c>
    </row>
    <row r="18" spans="6:15" ht="15" x14ac:dyDescent="0.25">
      <c r="F18" s="105" t="s">
        <v>1220</v>
      </c>
      <c r="G18" s="115" t="s">
        <v>1225</v>
      </c>
      <c r="H18" s="157">
        <v>264647</v>
      </c>
      <c r="I18" s="157">
        <v>544561</v>
      </c>
      <c r="J18" s="158"/>
      <c r="K18" s="157">
        <f t="shared" si="0"/>
        <v>3175764</v>
      </c>
      <c r="L18" s="157">
        <f t="shared" si="1"/>
        <v>6534732</v>
      </c>
      <c r="M18" s="103"/>
      <c r="N18" s="116">
        <f t="shared" si="2"/>
        <v>4841.4210077794733</v>
      </c>
      <c r="O18" s="116">
        <f t="shared" si="3"/>
        <v>9962.1347130985723</v>
      </c>
    </row>
    <row r="19" spans="6:15" ht="15" x14ac:dyDescent="0.25">
      <c r="F19" s="105" t="s">
        <v>1220</v>
      </c>
      <c r="G19" s="115" t="s">
        <v>1226</v>
      </c>
      <c r="H19" s="157">
        <v>274852</v>
      </c>
      <c r="I19" s="157">
        <v>570008</v>
      </c>
      <c r="J19" s="158"/>
      <c r="K19" s="157">
        <f t="shared" si="0"/>
        <v>3298224</v>
      </c>
      <c r="L19" s="157">
        <f t="shared" si="1"/>
        <v>6840096</v>
      </c>
      <c r="M19" s="103"/>
      <c r="N19" s="116">
        <f t="shared" si="2"/>
        <v>5028.1100742884064</v>
      </c>
      <c r="O19" s="116">
        <f t="shared" si="3"/>
        <v>10427.659130095419</v>
      </c>
    </row>
    <row r="20" spans="6:15" ht="15" x14ac:dyDescent="0.25">
      <c r="F20" s="105" t="s">
        <v>1220</v>
      </c>
      <c r="G20" s="115" t="s">
        <v>1227</v>
      </c>
      <c r="H20" s="157">
        <v>75054</v>
      </c>
      <c r="I20" s="157">
        <v>160315</v>
      </c>
      <c r="J20" s="158"/>
      <c r="K20" s="157">
        <f t="shared" si="0"/>
        <v>900648</v>
      </c>
      <c r="L20" s="157">
        <f t="shared" si="1"/>
        <v>1923780</v>
      </c>
      <c r="M20" s="103"/>
      <c r="N20" s="116">
        <f t="shared" si="2"/>
        <v>1373.0290247683918</v>
      </c>
      <c r="O20" s="116">
        <f t="shared" si="3"/>
        <v>2932.7837038098533</v>
      </c>
    </row>
    <row r="21" spans="6:15" ht="15" x14ac:dyDescent="0.25">
      <c r="F21" s="105" t="s">
        <v>1220</v>
      </c>
      <c r="G21" s="115" t="s">
        <v>1228</v>
      </c>
      <c r="H21" s="157">
        <v>89064</v>
      </c>
      <c r="I21" s="157">
        <v>199757</v>
      </c>
      <c r="J21" s="158"/>
      <c r="K21" s="157">
        <f t="shared" si="0"/>
        <v>1068768</v>
      </c>
      <c r="L21" s="157">
        <f t="shared" si="1"/>
        <v>2397084</v>
      </c>
      <c r="M21" s="103"/>
      <c r="N21" s="116">
        <f t="shared" si="2"/>
        <v>1629.3263125479261</v>
      </c>
      <c r="O21" s="116">
        <f t="shared" si="3"/>
        <v>3654.331000355206</v>
      </c>
    </row>
    <row r="22" spans="6:15" ht="15" x14ac:dyDescent="0.25">
      <c r="F22" s="105" t="s">
        <v>1229</v>
      </c>
      <c r="G22" s="115" t="s">
        <v>1230</v>
      </c>
      <c r="H22" s="157">
        <v>156498</v>
      </c>
      <c r="I22" s="157">
        <v>324446</v>
      </c>
      <c r="J22" s="158"/>
      <c r="K22" s="157">
        <f t="shared" si="0"/>
        <v>1877976</v>
      </c>
      <c r="L22" s="157">
        <f t="shared" si="1"/>
        <v>3893352</v>
      </c>
      <c r="M22" s="103"/>
      <c r="N22" s="116">
        <f t="shared" si="2"/>
        <v>2862.95595595443</v>
      </c>
      <c r="O22" s="116">
        <f t="shared" si="3"/>
        <v>5935.3768615930621</v>
      </c>
    </row>
    <row r="23" spans="6:15" ht="15" x14ac:dyDescent="0.25">
      <c r="F23" s="105" t="s">
        <v>1220</v>
      </c>
      <c r="G23" s="115" t="s">
        <v>1231</v>
      </c>
      <c r="H23" s="157">
        <v>61072</v>
      </c>
      <c r="I23" s="157">
        <v>104332</v>
      </c>
      <c r="J23" s="158"/>
      <c r="K23" s="157">
        <f t="shared" si="0"/>
        <v>732864</v>
      </c>
      <c r="L23" s="157">
        <f t="shared" si="1"/>
        <v>1251984</v>
      </c>
      <c r="M23" s="103"/>
      <c r="N23" s="116">
        <f t="shared" si="2"/>
        <v>1117.2439656867753</v>
      </c>
      <c r="O23" s="116">
        <f t="shared" si="3"/>
        <v>1908.63730396962</v>
      </c>
    </row>
    <row r="24" spans="6:15" ht="15" x14ac:dyDescent="0.25">
      <c r="F24" s="105" t="s">
        <v>1220</v>
      </c>
      <c r="G24" s="115" t="s">
        <v>1232</v>
      </c>
      <c r="H24" s="157">
        <v>67889</v>
      </c>
      <c r="I24" s="157">
        <v>118328</v>
      </c>
      <c r="J24" s="158"/>
      <c r="K24" s="157">
        <f t="shared" si="0"/>
        <v>814668</v>
      </c>
      <c r="L24" s="157">
        <f t="shared" si="1"/>
        <v>1419936</v>
      </c>
      <c r="M24" s="103"/>
      <c r="N24" s="116">
        <f t="shared" si="2"/>
        <v>1241.9533597476664</v>
      </c>
      <c r="O24" s="116">
        <f t="shared" si="3"/>
        <v>2164.6784774001953</v>
      </c>
    </row>
    <row r="25" spans="6:15" ht="15" x14ac:dyDescent="0.25">
      <c r="F25" s="105" t="s">
        <v>1233</v>
      </c>
      <c r="G25" s="115" t="s">
        <v>1234</v>
      </c>
      <c r="H25" s="157">
        <v>67443</v>
      </c>
      <c r="I25" s="157">
        <v>143774</v>
      </c>
      <c r="J25" s="158"/>
      <c r="K25" s="157">
        <f t="shared" si="0"/>
        <v>809316</v>
      </c>
      <c r="L25" s="157">
        <f t="shared" si="1"/>
        <v>1725288</v>
      </c>
      <c r="M25" s="103"/>
      <c r="N25" s="116">
        <f t="shared" si="2"/>
        <v>1233.7942883451201</v>
      </c>
      <c r="O25" s="116">
        <f t="shared" si="3"/>
        <v>2630.1846005149728</v>
      </c>
    </row>
    <row r="26" spans="6:15" ht="15" x14ac:dyDescent="0.25">
      <c r="F26" s="105" t="s">
        <v>1235</v>
      </c>
      <c r="G26" s="115" t="s">
        <v>1236</v>
      </c>
      <c r="H26" s="157">
        <v>49621</v>
      </c>
      <c r="I26" s="157">
        <v>82702</v>
      </c>
      <c r="J26" s="158"/>
      <c r="K26" s="157">
        <f t="shared" si="0"/>
        <v>595452</v>
      </c>
      <c r="L26" s="157">
        <f t="shared" si="1"/>
        <v>992424</v>
      </c>
      <c r="M26" s="103"/>
      <c r="N26" s="116">
        <f t="shared" si="2"/>
        <v>907.76072212050485</v>
      </c>
      <c r="O26" s="116">
        <f t="shared" si="3"/>
        <v>1512.9406348281975</v>
      </c>
    </row>
    <row r="28" spans="6:15" ht="15" x14ac:dyDescent="0.25">
      <c r="F28" s="103" t="s">
        <v>1219</v>
      </c>
      <c r="G28" s="103"/>
    </row>
    <row r="29" spans="6:15" ht="15" x14ac:dyDescent="0.25">
      <c r="F29" s="143" t="s">
        <v>1223</v>
      </c>
      <c r="G29" s="143" t="s">
        <v>1224</v>
      </c>
    </row>
    <row r="30" spans="6:15" ht="15" x14ac:dyDescent="0.25">
      <c r="F30" s="144">
        <v>390000</v>
      </c>
      <c r="G30" s="144">
        <f>F30*12</f>
        <v>4680000</v>
      </c>
    </row>
    <row r="33" spans="6:7" x14ac:dyDescent="0.2">
      <c r="F33" t="s">
        <v>367</v>
      </c>
      <c r="G33" t="b">
        <f>IF(coeff=1,TRUE,FALSE)</f>
        <v>1</v>
      </c>
    </row>
    <row r="34" spans="6:7" x14ac:dyDescent="0.2">
      <c r="F34" t="s">
        <v>1261</v>
      </c>
      <c r="G34" t="b">
        <f>IF(coeff&lt;&gt;1,TRUE,FALSE)</f>
        <v>0</v>
      </c>
    </row>
  </sheetData>
  <mergeCells count="1">
    <mergeCell ref="F14:I14"/>
  </mergeCells>
  <dataValidations count="1">
    <dataValidation type="list" allowBlank="1" showInputMessage="1" showErrorMessage="1" sqref="B3" xr:uid="{00000000-0002-0000-0700-000000000000}">
      <formula1>"-1,2"</formula1>
    </dataValidation>
  </dataValidations>
  <hyperlinks>
    <hyperlink ref="F14" r:id="rId1" xr:uid="{00000000-0004-0000-07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6395" r:id="rId5" name="Option Button 11">
              <controlPr locked="0" defaultSize="0" autoFill="0" autoLine="0" autoPict="0" altText="">
                <anchor moveWithCells="1">
                  <from>
                    <xdr:col>0</xdr:col>
                    <xdr:colOff>171450</xdr:colOff>
                    <xdr:row>4</xdr:row>
                    <xdr:rowOff>85725</xdr:rowOff>
                  </from>
                  <to>
                    <xdr:col>3</xdr:col>
                    <xdr:colOff>161925</xdr:colOff>
                    <xdr:row>5</xdr:row>
                    <xdr:rowOff>161925</xdr:rowOff>
                  </to>
                </anchor>
              </controlPr>
            </control>
          </mc:Choice>
        </mc:AlternateContent>
        <mc:AlternateContent xmlns:mc="http://schemas.openxmlformats.org/markup-compatibility/2006">
          <mc:Choice Requires="x14">
            <control shapeId="16396" r:id="rId6" name="Option Button 12">
              <controlPr locked="0" defaultSize="0" autoFill="0" autoLine="0" autoPict="0">
                <anchor moveWithCells="1">
                  <from>
                    <xdr:col>0</xdr:col>
                    <xdr:colOff>161925</xdr:colOff>
                    <xdr:row>6</xdr:row>
                    <xdr:rowOff>57150</xdr:rowOff>
                  </from>
                  <to>
                    <xdr:col>3</xdr:col>
                    <xdr:colOff>238125</xdr:colOff>
                    <xdr:row>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24</vt:i4>
      </vt:variant>
    </vt:vector>
  </HeadingPairs>
  <TitlesOfParts>
    <vt:vector size="35" baseType="lpstr">
      <vt:lpstr>sommaire</vt:lpstr>
      <vt:lpstr>rapport</vt:lpstr>
      <vt:lpstr>Base de Données année N</vt:lpstr>
      <vt:lpstr>exercice filtres</vt:lpstr>
      <vt:lpstr>Suivi  Formations</vt:lpstr>
      <vt:lpstr>codes formation</vt:lpstr>
      <vt:lpstr>TCD à établir</vt:lpstr>
      <vt:lpstr>Base de Données année N-1</vt:lpstr>
      <vt:lpstr>les coulisses</vt:lpstr>
      <vt:lpstr>Base de Données (2)</vt:lpstr>
      <vt:lpstr>pyramide (jms)</vt:lpstr>
      <vt:lpstr>anee_precedente</vt:lpstr>
      <vt:lpstr>année_courante</vt:lpstr>
      <vt:lpstr>bouton1</vt:lpstr>
      <vt:lpstr>choix_bouton</vt:lpstr>
      <vt:lpstr>choix_pays</vt:lpstr>
      <vt:lpstr>coeff</vt:lpstr>
      <vt:lpstr>Colonne_Q</vt:lpstr>
      <vt:lpstr>conversion</vt:lpstr>
      <vt:lpstr>convertion</vt:lpstr>
      <vt:lpstr>CoteDivoire</vt:lpstr>
      <vt:lpstr>DateEnreG</vt:lpstr>
      <vt:lpstr>debut_completer</vt:lpstr>
      <vt:lpstr>Debut_suivi</vt:lpstr>
      <vt:lpstr>DernierJour</vt:lpstr>
      <vt:lpstr>durée_formation</vt:lpstr>
      <vt:lpstr>Feuille_base_de_données</vt:lpstr>
      <vt:lpstr>feuille_de_route</vt:lpstr>
      <vt:lpstr>France</vt:lpstr>
      <vt:lpstr>nom_absolu</vt:lpstr>
      <vt:lpstr>original</vt:lpstr>
      <vt:lpstr>road_map</vt:lpstr>
      <vt:lpstr>TailleFichier</vt:lpstr>
      <vt:lpstr>version</vt:lpstr>
      <vt:lpstr>'TCD à établir'!Zone_d_impression</vt:lpstr>
    </vt:vector>
  </TitlesOfParts>
  <Company>doublevez.com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Base de données fictives</dc:title>
  <dc:subject>pour travailler les tableurs</dc:subject>
  <dc:creator>J-Marc Stoeffler</dc:creator>
  <dc:description>http://www.doublevez.com_x000d_
duplication autorisée, avec autorisation</dc:description>
  <cp:lastModifiedBy>Jean-Marc Stoeffler</cp:lastModifiedBy>
  <cp:lastPrinted>2017-05-10T13:46:42Z</cp:lastPrinted>
  <dcterms:created xsi:type="dcterms:W3CDTF">2006-11-17T16:03:16Z</dcterms:created>
  <dcterms:modified xsi:type="dcterms:W3CDTF">2017-11-09T15:43:36Z</dcterms:modified>
</cp:coreProperties>
</file>